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tabRatio="601" activeTab="4"/>
  </bookViews>
  <sheets>
    <sheet name="Summary" sheetId="1" r:id="rId1"/>
    <sheet name="Income Stmt" sheetId="2" r:id="rId2"/>
    <sheet name="Balance Sheet" sheetId="3" r:id="rId3"/>
    <sheet name="Cash Flow" sheetId="4" r:id="rId4"/>
    <sheet name="Equity" sheetId="5" r:id="rId5"/>
    <sheet name="Notes-Segmental" sheetId="6" r:id="rId6"/>
  </sheets>
  <definedNames>
    <definedName name="_xlnm.Print_Area" localSheetId="2">'Balance Sheet'!$A$1:$H$52</definedName>
    <definedName name="_xlnm.Print_Area" localSheetId="3">'Cash Flow'!$A$1:$E$76</definedName>
    <definedName name="_xlnm.Print_Area" localSheetId="4">'Equity'!$A$1:$K$33</definedName>
    <definedName name="_xlnm.Print_Area" localSheetId="1">'Income Stmt'!$A$1:$F$36</definedName>
    <definedName name="_xlnm.Print_Area" localSheetId="5">'Notes-Segmental'!$A$1:$I$64</definedName>
    <definedName name="_xlnm.Print_Area" localSheetId="0">'Summary'!$A$1:$G$42</definedName>
  </definedNames>
  <calcPr fullCalcOnLoad="1"/>
</workbook>
</file>

<file path=xl/sharedStrings.xml><?xml version="1.0" encoding="utf-8"?>
<sst xmlns="http://schemas.openxmlformats.org/spreadsheetml/2006/main" count="312" uniqueCount="213">
  <si>
    <t>AS AT END</t>
  </si>
  <si>
    <t>QUARTER</t>
  </si>
  <si>
    <t>RM'000</t>
  </si>
  <si>
    <t>Current Assets</t>
  </si>
  <si>
    <t>Current Liabilities</t>
  </si>
  <si>
    <t xml:space="preserve">   Short Term Borrowings</t>
  </si>
  <si>
    <t>Share Capital</t>
  </si>
  <si>
    <t>Reserves</t>
  </si>
  <si>
    <t>Long Term Borrowings</t>
  </si>
  <si>
    <t>OF PRECEDING</t>
  </si>
  <si>
    <t>Revenue</t>
  </si>
  <si>
    <t>(RM)</t>
  </si>
  <si>
    <t>INDIVIDUAL QUARTER</t>
  </si>
  <si>
    <t>CUMULATIVE QUARTER</t>
  </si>
  <si>
    <t>Taxation</t>
  </si>
  <si>
    <t>CURRENT YEAR</t>
  </si>
  <si>
    <t>PRECEDING YEAR</t>
  </si>
  <si>
    <t>CORRESPONDING</t>
  </si>
  <si>
    <t>TO DATE</t>
  </si>
  <si>
    <t>PERIOD</t>
  </si>
  <si>
    <t>Profit / (loss) before tax</t>
  </si>
  <si>
    <t>interest</t>
  </si>
  <si>
    <t>Net profit / (loss) for the period</t>
  </si>
  <si>
    <t>Basic earnings / (loss) per share</t>
  </si>
  <si>
    <t>(sen)</t>
  </si>
  <si>
    <t>Dividend per share (sen)</t>
  </si>
  <si>
    <t>AS AT END OF CURRENT</t>
  </si>
  <si>
    <t>AS AT PRECEDING FINANCIAL</t>
  </si>
  <si>
    <t>YEAR END</t>
  </si>
  <si>
    <t>Net tangible assets per share</t>
  </si>
  <si>
    <t>Part A3 :- ADDITIONAL INFORMATION</t>
  </si>
  <si>
    <t>Profit / (loss) from operations</t>
  </si>
  <si>
    <t>Gross Interest Income</t>
  </si>
  <si>
    <t>Gross Interest Expense</t>
  </si>
  <si>
    <t>OF CURRENT</t>
  </si>
  <si>
    <t>(Unaudited)</t>
  </si>
  <si>
    <t>AS AT</t>
  </si>
  <si>
    <t>FINANCIAL YEAR</t>
  </si>
  <si>
    <t>Property, Plant and Machinery</t>
  </si>
  <si>
    <t>Investment In Associated Companies/Joint Venture</t>
  </si>
  <si>
    <t>Other Investments</t>
  </si>
  <si>
    <t xml:space="preserve">   Inventories &amp; Work In Progress</t>
  </si>
  <si>
    <t xml:space="preserve">   Amount Due From Customers</t>
  </si>
  <si>
    <t xml:space="preserve">   Trade &amp; Other Receivables</t>
  </si>
  <si>
    <t xml:space="preserve">   Amount Due From Associated Companies</t>
  </si>
  <si>
    <t xml:space="preserve">   Amount Due From Joint Venture</t>
  </si>
  <si>
    <t xml:space="preserve">   Cash &amp; Cash Equivalent</t>
  </si>
  <si>
    <t xml:space="preserve">   Trade &amp; Other Payables</t>
  </si>
  <si>
    <t xml:space="preserve">   Amount Due To Associated Companies</t>
  </si>
  <si>
    <t xml:space="preserve">   Provision For Taxation</t>
  </si>
  <si>
    <t xml:space="preserve">   Amount Due To Customers</t>
  </si>
  <si>
    <t xml:space="preserve">   Proposed Dividends</t>
  </si>
  <si>
    <t>Net Current Assets / (Current Liabilities)</t>
  </si>
  <si>
    <t>Shareholders Fund</t>
  </si>
  <si>
    <t>Minority Interest</t>
  </si>
  <si>
    <t>Deferred Taxation</t>
  </si>
  <si>
    <t>Net Tangible Assets Per Share (sen)</t>
  </si>
  <si>
    <t>Cost Of Sales</t>
  </si>
  <si>
    <t>Gross Profit</t>
  </si>
  <si>
    <t>Other Operating Income</t>
  </si>
  <si>
    <t>Operating Expenses</t>
  </si>
  <si>
    <t>Profit From Operations</t>
  </si>
  <si>
    <t>Finance Costs</t>
  </si>
  <si>
    <t>Investing Results</t>
  </si>
  <si>
    <t>Profit / (Loss) Before Tax</t>
  </si>
  <si>
    <t>Profit / (Loss) After Tax</t>
  </si>
  <si>
    <t>Net Profit / (Loss) For The Period</t>
  </si>
  <si>
    <t xml:space="preserve">                                    EPS - Basic (sen)</t>
  </si>
  <si>
    <t xml:space="preserve">                                           - Diluted (sen)</t>
  </si>
  <si>
    <t>(Bursa Securities Format)</t>
  </si>
  <si>
    <t>BRIGHT PACKAGING INDUSTRY BERHAD (161776 - W)</t>
  </si>
  <si>
    <t>(Audited)</t>
  </si>
  <si>
    <t>Cumulative</t>
  </si>
  <si>
    <t>Preceding</t>
  </si>
  <si>
    <t>Quarter</t>
  </si>
  <si>
    <t>Year</t>
  </si>
  <si>
    <t>Ended</t>
  </si>
  <si>
    <t>CASH FLOW FROM OPERATING ACTIVITIES</t>
  </si>
  <si>
    <t>(Loss) / profit  before taxation</t>
  </si>
  <si>
    <t>Adjustment for non-cash flow:-</t>
  </si>
  <si>
    <t xml:space="preserve">   Amortisation of goodwill</t>
  </si>
  <si>
    <t xml:space="preserve">   Depreciation of property, plant and equipment</t>
  </si>
  <si>
    <t xml:space="preserve">   (Gain) / loss on disposal of property, plant and machinery</t>
  </si>
  <si>
    <t xml:space="preserve">   Provision for doubtful debts</t>
  </si>
  <si>
    <t xml:space="preserve">   Inventories written off</t>
  </si>
  <si>
    <t xml:space="preserve">   Other receivable written off</t>
  </si>
  <si>
    <t xml:space="preserve">   Unrealised ( gain ) / loss on foreign exchange</t>
  </si>
  <si>
    <t xml:space="preserve">   Provision for stock obsolescence</t>
  </si>
  <si>
    <t xml:space="preserve">   Provision for unrealised foreign exchange loss</t>
  </si>
  <si>
    <t xml:space="preserve">   Interest expense</t>
  </si>
  <si>
    <t>Operating profit before changes in working capital</t>
  </si>
  <si>
    <t xml:space="preserve">   Inventories</t>
  </si>
  <si>
    <t xml:space="preserve">   Debtors</t>
  </si>
  <si>
    <t xml:space="preserve">   Creditors</t>
  </si>
  <si>
    <t>Net cash generated from / (used in) operations</t>
  </si>
  <si>
    <t>Taxation paid</t>
  </si>
  <si>
    <t>Net cash generated from / (used in) operationg activities</t>
  </si>
  <si>
    <t>CASH FLOW FROM INVESTING ACTIVITIES</t>
  </si>
  <si>
    <t>Acquisition of additional equity interest in subsidiary company</t>
  </si>
  <si>
    <t>Purchase of property, plant and equipment</t>
  </si>
  <si>
    <t>Proceeds from disposal of property, plant and machinery</t>
  </si>
  <si>
    <t>Proceeds from subscription of additional shares</t>
  </si>
  <si>
    <t>Proceeds from share premium</t>
  </si>
  <si>
    <t>Net cash generated from investing activities</t>
  </si>
  <si>
    <t>CASH FLOW FROM FINANCING ACTIVITIES</t>
  </si>
  <si>
    <t>Proceeds from issue of shares</t>
  </si>
  <si>
    <t>Drawdown / (repayment of bank borrowings)</t>
  </si>
  <si>
    <t>Repayment of term loans</t>
  </si>
  <si>
    <t>Proceeds from collaterising machinery under a lease agreement</t>
  </si>
  <si>
    <t>Payments to hire purchase creditors</t>
  </si>
  <si>
    <t>Interest paid</t>
  </si>
  <si>
    <t>Net cash used in financing activities</t>
  </si>
  <si>
    <t>NET DECREASE IN CASH AND CASH EQUIVALENTS</t>
  </si>
  <si>
    <t>CASH AND CASH EQUIVALENTS AT BEGINNING OF YEAR</t>
  </si>
  <si>
    <t>CASH AND CASH EQUIVALENTS AT END OF YEAR</t>
  </si>
  <si>
    <t>CASH AND CASH EQUIVALENTS COMPRISE:</t>
  </si>
  <si>
    <t>Cash and bank balances</t>
  </si>
  <si>
    <t>Bank overdrafts</t>
  </si>
  <si>
    <t>Share</t>
  </si>
  <si>
    <t xml:space="preserve">Share </t>
  </si>
  <si>
    <t>Revaluation</t>
  </si>
  <si>
    <t>capital</t>
  </si>
  <si>
    <t>premium</t>
  </si>
  <si>
    <t>Reserve</t>
  </si>
  <si>
    <t>Total</t>
  </si>
  <si>
    <t>GROUP</t>
  </si>
  <si>
    <t>( RM )</t>
  </si>
  <si>
    <t xml:space="preserve">Profit / (loss) </t>
  </si>
  <si>
    <t>ESOS</t>
  </si>
  <si>
    <t>Dividend</t>
  </si>
  <si>
    <t>Segmental Reporting</t>
  </si>
  <si>
    <t>[A]</t>
  </si>
  <si>
    <t>INFORMATION ABOUT BUSINESS SEGMENTS</t>
  </si>
  <si>
    <t>BPI</t>
  </si>
  <si>
    <t>Photon</t>
  </si>
  <si>
    <t>MPP</t>
  </si>
  <si>
    <t>ACORN/MP</t>
  </si>
  <si>
    <t>Elimination</t>
  </si>
  <si>
    <t>Consolidated</t>
  </si>
  <si>
    <t>Paper Lamination</t>
  </si>
  <si>
    <t>Optic Fibre</t>
  </si>
  <si>
    <t>Printing</t>
  </si>
  <si>
    <t>Others</t>
  </si>
  <si>
    <t>REVENUE</t>
  </si>
  <si>
    <t>External Sales</t>
  </si>
  <si>
    <t>RESULT</t>
  </si>
  <si>
    <t>Operating Result</t>
  </si>
  <si>
    <t>Interest Expense</t>
  </si>
  <si>
    <t>Interest Income</t>
  </si>
  <si>
    <t>ProfitBeforeTax/MI</t>
  </si>
  <si>
    <t>Tax</t>
  </si>
  <si>
    <t>ProfitAfterTax/MI</t>
  </si>
  <si>
    <t>OTHER</t>
  </si>
  <si>
    <t>INFORMATIONS</t>
  </si>
  <si>
    <t>Segment Assets</t>
  </si>
  <si>
    <t>Segment Laibilities</t>
  </si>
  <si>
    <t>Consolidated Assets /</t>
  </si>
  <si>
    <t>(Liabilities)</t>
  </si>
  <si>
    <t>Capital Expenditure</t>
  </si>
  <si>
    <t>Depreciation</t>
  </si>
  <si>
    <t>Non Cash Expenses</t>
  </si>
  <si>
    <t>Other Than Depreciation</t>
  </si>
  <si>
    <t>[B]</t>
  </si>
  <si>
    <t>INFORMATION ABOUT GEOGRAPHICAL SEGMENTS</t>
  </si>
  <si>
    <t>PHOTON</t>
  </si>
  <si>
    <t>Malaysia</t>
  </si>
  <si>
    <t>Thailand</t>
  </si>
  <si>
    <t>Vietnam</t>
  </si>
  <si>
    <t>United Arab Emirate</t>
  </si>
  <si>
    <t>Australia</t>
  </si>
  <si>
    <t>China</t>
  </si>
  <si>
    <t>Singapore</t>
  </si>
  <si>
    <t>Philippines</t>
  </si>
  <si>
    <t>Indonesia</t>
  </si>
  <si>
    <t>Korea</t>
  </si>
  <si>
    <t>Annual Financial Report for the year ended 31 August 2005</t>
  </si>
  <si>
    <t>At 1 September 2005</t>
  </si>
  <si>
    <t>FY'06</t>
  </si>
  <si>
    <t>Profit / (loss) after tax and minority</t>
  </si>
  <si>
    <t>Deferred Tax Assets</t>
  </si>
  <si>
    <t>Pakistan</t>
  </si>
  <si>
    <t>Japan</t>
  </si>
  <si>
    <t>BURSA SECURITIES QUARTERLY REPORT - FOURTH QUARTER</t>
  </si>
  <si>
    <t>Summary of Key Financial Information for the financial period ended 31 / 08 /2006</t>
  </si>
  <si>
    <t>31/08/06</t>
  </si>
  <si>
    <t>31/08/05</t>
  </si>
  <si>
    <t>BURSA SECURITIES QUARTERLY REPORT  -  FOURTH QUARTER</t>
  </si>
  <si>
    <t>FOR THE QUARTER ENDED 31 AUGUST 2006</t>
  </si>
  <si>
    <t>ENDED 31/08/05</t>
  </si>
  <si>
    <t>FOR THE CUMULATIVE QUARTER ENDED 31 AUGUST 2006</t>
  </si>
  <si>
    <t>STATEMENT OF CHANGES IN EQUITY FOR THE FOURTH QUARTER ENDED 31 AUGUST 2006</t>
  </si>
  <si>
    <t>At 31 August 2006</t>
  </si>
  <si>
    <t>At 1 September 2004</t>
  </si>
  <si>
    <t>At 31 August 2005</t>
  </si>
  <si>
    <t>UNAUDITED CONDENSED CONSOLIDATED INCOME STATEMENTS</t>
  </si>
  <si>
    <t>UNAUDITED CONSOLIDATED BALANCE SHEET AS AT 31 AUGUST 2006</t>
  </si>
  <si>
    <t>UNAUDITED CONDENSED CONSOLIDATED CASH FLOW STATEMENT</t>
  </si>
  <si>
    <t>UNAUDITED CONDENSED CONSOLIDATED STATEMENT OF CHANGES IN EQUITY</t>
  </si>
  <si>
    <t>Part A2 :- SUMMARY OF KEY FINANCIAL INFORMATION - UNAUDITED</t>
  </si>
  <si>
    <t>The Unaudited Condensed Consolidated Income Statements should be read in conjunction with the</t>
  </si>
  <si>
    <t xml:space="preserve"> </t>
  </si>
  <si>
    <t>The Unaudited Condensed Consolidated Balance Sheets should be read in conjunction with the</t>
  </si>
  <si>
    <t xml:space="preserve">   Inventories written down</t>
  </si>
  <si>
    <t xml:space="preserve">   Bad debts written off</t>
  </si>
  <si>
    <t xml:space="preserve">   Interest Income</t>
  </si>
  <si>
    <t>Interest received</t>
  </si>
  <si>
    <t>The Unaudited Condensed Consolidated Cash Flow Statement should be read in conjunction with the</t>
  </si>
  <si>
    <t>Accumulated</t>
  </si>
  <si>
    <t>Losses</t>
  </si>
  <si>
    <t>The Unaudited Condensed Consolidated Statement Of Changes In Equity should be read in conjunction with the</t>
  </si>
  <si>
    <t>FOURTH QUARTER (RM Million)</t>
  </si>
  <si>
    <t>Inter Segment Sales</t>
  </si>
  <si>
    <t xml:space="preserve">   Fixed Assets written off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</si>
</sst>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_);\(0.00\)"/>
    <numFmt numFmtId="176" formatCode="0.0_);\(0.0\)"/>
    <numFmt numFmtId="177" formatCode="0_);\(0\)"/>
    <numFmt numFmtId="178" formatCode="&quot;$&quot;#,##0.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_(* #,##0.000_);_(* \(#,##0.000\);_(* &quot;-&quot;??_);_(@_)"/>
  </numFmts>
  <fonts count="1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sz val="16"/>
      <name val="Arial"/>
      <family val="2"/>
    </font>
    <font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3" fontId="0" fillId="0" borderId="3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177" fontId="0" fillId="0" borderId="5" xfId="0" applyNumberFormat="1" applyFont="1" applyBorder="1" applyAlignment="1">
      <alignment horizontal="right"/>
    </xf>
    <xf numFmtId="173" fontId="0" fillId="0" borderId="5" xfId="15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173" fontId="0" fillId="0" borderId="5" xfId="15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43" fontId="0" fillId="0" borderId="0" xfId="15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3" fontId="0" fillId="0" borderId="4" xfId="15" applyNumberFormat="1" applyFont="1" applyBorder="1" applyAlignment="1">
      <alignment/>
    </xf>
    <xf numFmtId="173" fontId="0" fillId="0" borderId="5" xfId="15" applyNumberFormat="1" applyFont="1" applyBorder="1" applyAlignment="1">
      <alignment horizontal="right"/>
    </xf>
    <xf numFmtId="173" fontId="0" fillId="0" borderId="4" xfId="15" applyNumberFormat="1" applyFont="1" applyBorder="1" applyAlignment="1" quotePrefix="1">
      <alignment horizontal="right"/>
    </xf>
    <xf numFmtId="173" fontId="0" fillId="0" borderId="5" xfId="0" applyNumberFormat="1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12" xfId="15" applyNumberFormat="1" applyFont="1" applyBorder="1" applyAlignment="1">
      <alignment/>
    </xf>
    <xf numFmtId="173" fontId="0" fillId="0" borderId="8" xfId="15" applyNumberFormat="1" applyFont="1" applyBorder="1" applyAlignment="1" quotePrefix="1">
      <alignment horizontal="right"/>
    </xf>
    <xf numFmtId="173" fontId="0" fillId="0" borderId="0" xfId="15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173" fontId="0" fillId="0" borderId="0" xfId="15" applyNumberFormat="1" applyFont="1" applyBorder="1" applyAlignment="1" quotePrefix="1">
      <alignment horizontal="right"/>
    </xf>
    <xf numFmtId="172" fontId="0" fillId="0" borderId="5" xfId="0" applyNumberFormat="1" applyFont="1" applyBorder="1" applyAlignment="1" quotePrefix="1">
      <alignment horizontal="right"/>
    </xf>
    <xf numFmtId="43" fontId="0" fillId="0" borderId="0" xfId="15" applyFont="1" applyFill="1" applyBorder="1" applyAlignment="1" quotePrefix="1">
      <alignment horizontal="right"/>
    </xf>
    <xf numFmtId="172" fontId="0" fillId="0" borderId="0" xfId="15" applyNumberFormat="1" applyFont="1" applyBorder="1" applyAlignment="1" quotePrefix="1">
      <alignment horizontal="right"/>
    </xf>
    <xf numFmtId="43" fontId="0" fillId="0" borderId="5" xfId="15" applyFont="1" applyBorder="1" applyAlignment="1" quotePrefix="1">
      <alignment horizontal="right"/>
    </xf>
    <xf numFmtId="173" fontId="0" fillId="0" borderId="2" xfId="0" applyNumberFormat="1" applyFont="1" applyFill="1" applyBorder="1" applyAlignment="1" quotePrefix="1">
      <alignment horizontal="right"/>
    </xf>
    <xf numFmtId="173" fontId="0" fillId="0" borderId="2" xfId="0" applyNumberFormat="1" applyFont="1" applyBorder="1" applyAlignment="1" quotePrefix="1">
      <alignment horizontal="right"/>
    </xf>
    <xf numFmtId="173" fontId="0" fillId="0" borderId="4" xfId="0" applyNumberFormat="1" applyFont="1" applyBorder="1" applyAlignment="1" quotePrefix="1">
      <alignment horizontal="right"/>
    </xf>
    <xf numFmtId="173" fontId="0" fillId="0" borderId="13" xfId="0" applyNumberFormat="1" applyFont="1" applyBorder="1" applyAlignment="1" quotePrefix="1">
      <alignment horizontal="right"/>
    </xf>
    <xf numFmtId="173" fontId="0" fillId="0" borderId="9" xfId="0" applyNumberFormat="1" applyFont="1" applyBorder="1" applyAlignment="1" quotePrefix="1">
      <alignment horizontal="right"/>
    </xf>
    <xf numFmtId="177" fontId="0" fillId="0" borderId="4" xfId="0" applyNumberFormat="1" applyFont="1" applyBorder="1" applyAlignment="1">
      <alignment horizontal="right"/>
    </xf>
    <xf numFmtId="173" fontId="0" fillId="0" borderId="9" xfId="0" applyNumberFormat="1" applyFont="1" applyFill="1" applyBorder="1" applyAlignment="1" quotePrefix="1">
      <alignment horizontal="right"/>
    </xf>
    <xf numFmtId="177" fontId="0" fillId="0" borderId="9" xfId="0" applyNumberFormat="1" applyFont="1" applyBorder="1" applyAlignment="1">
      <alignment horizontal="right"/>
    </xf>
    <xf numFmtId="173" fontId="0" fillId="0" borderId="11" xfId="0" applyNumberFormat="1" applyFont="1" applyBorder="1" applyAlignment="1" quotePrefix="1">
      <alignment horizontal="right"/>
    </xf>
    <xf numFmtId="173" fontId="0" fillId="0" borderId="11" xfId="0" applyNumberFormat="1" applyFont="1" applyFill="1" applyBorder="1" applyAlignment="1" quotePrefix="1">
      <alignment horizontal="right"/>
    </xf>
    <xf numFmtId="43" fontId="0" fillId="0" borderId="0" xfId="0" applyNumberFormat="1" applyFont="1" applyBorder="1" applyAlignment="1">
      <alignment/>
    </xf>
    <xf numFmtId="173" fontId="0" fillId="0" borderId="5" xfId="15" applyNumberFormat="1" applyFont="1" applyBorder="1" applyAlignment="1" quotePrefix="1">
      <alignment horizontal="right"/>
    </xf>
    <xf numFmtId="175" fontId="0" fillId="0" borderId="5" xfId="0" applyNumberFormat="1" applyFont="1" applyBorder="1" applyAlignment="1">
      <alignment/>
    </xf>
    <xf numFmtId="43" fontId="0" fillId="0" borderId="4" xfId="0" applyNumberFormat="1" applyFont="1" applyBorder="1" applyAlignment="1">
      <alignment horizontal="right"/>
    </xf>
    <xf numFmtId="43" fontId="0" fillId="0" borderId="5" xfId="0" applyNumberFormat="1" applyFont="1" applyBorder="1" applyAlignment="1">
      <alignment horizontal="right"/>
    </xf>
    <xf numFmtId="43" fontId="0" fillId="0" borderId="4" xfId="0" applyNumberFormat="1" applyFont="1" applyBorder="1" applyAlignment="1" quotePrefix="1">
      <alignment horizontal="right"/>
    </xf>
    <xf numFmtId="173" fontId="8" fillId="0" borderId="0" xfId="15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173" fontId="0" fillId="0" borderId="8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4" xfId="0" applyNumberFormat="1" applyFont="1" applyBorder="1" applyAlignment="1">
      <alignment/>
    </xf>
    <xf numFmtId="173" fontId="0" fillId="0" borderId="4" xfId="15" applyNumberFormat="1" applyFont="1" applyBorder="1" applyAlignment="1">
      <alignment horizontal="right"/>
    </xf>
    <xf numFmtId="173" fontId="0" fillId="0" borderId="9" xfId="15" applyNumberFormat="1" applyFont="1" applyBorder="1" applyAlignment="1" quotePrefix="1">
      <alignment horizontal="right"/>
    </xf>
    <xf numFmtId="177" fontId="0" fillId="0" borderId="4" xfId="15" applyNumberFormat="1" applyFont="1" applyBorder="1" applyAlignment="1">
      <alignment/>
    </xf>
    <xf numFmtId="173" fontId="6" fillId="0" borderId="8" xfId="15" applyNumberFormat="1" applyFont="1" applyBorder="1" applyAlignment="1">
      <alignment horizontal="center"/>
    </xf>
    <xf numFmtId="0" fontId="2" fillId="0" borderId="0" xfId="0" applyFont="1" applyAlignment="1">
      <alignment/>
    </xf>
    <xf numFmtId="173" fontId="0" fillId="0" borderId="0" xfId="15" applyNumberFormat="1" applyFont="1" applyFill="1" applyAlignment="1">
      <alignment/>
    </xf>
    <xf numFmtId="173" fontId="0" fillId="0" borderId="0" xfId="15" applyNumberFormat="1" applyFont="1" applyAlignment="1">
      <alignment/>
    </xf>
    <xf numFmtId="173" fontId="6" fillId="0" borderId="0" xfId="15" applyNumberFormat="1" applyFont="1" applyFill="1" applyAlignment="1">
      <alignment horizontal="center"/>
    </xf>
    <xf numFmtId="173" fontId="6" fillId="0" borderId="0" xfId="15" applyNumberFormat="1" applyFont="1" applyAlignment="1">
      <alignment horizontal="center"/>
    </xf>
    <xf numFmtId="173" fontId="6" fillId="0" borderId="8" xfId="1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3" fontId="0" fillId="0" borderId="0" xfId="15" applyNumberFormat="1" applyFont="1" applyFill="1" applyAlignment="1">
      <alignment/>
    </xf>
    <xf numFmtId="173" fontId="0" fillId="0" borderId="0" xfId="15" applyNumberFormat="1" applyFont="1" applyFill="1" applyAlignment="1">
      <alignment horizontal="right"/>
    </xf>
    <xf numFmtId="173" fontId="0" fillId="0" borderId="8" xfId="15" applyNumberFormat="1" applyFont="1" applyFill="1" applyBorder="1" applyAlignment="1">
      <alignment/>
    </xf>
    <xf numFmtId="173" fontId="0" fillId="0" borderId="8" xfId="15" applyNumberFormat="1" applyFont="1" applyFill="1" applyBorder="1" applyAlignment="1">
      <alignment horizontal="right"/>
    </xf>
    <xf numFmtId="173" fontId="0" fillId="0" borderId="8" xfId="15" applyNumberFormat="1" applyFont="1" applyFill="1" applyBorder="1" applyAlignment="1">
      <alignment horizontal="center"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3" xfId="0" applyFont="1" applyBorder="1" applyAlignment="1">
      <alignment/>
    </xf>
    <xf numFmtId="43" fontId="0" fillId="0" borderId="6" xfId="15" applyFont="1" applyBorder="1" applyAlignment="1">
      <alignment/>
    </xf>
    <xf numFmtId="175" fontId="0" fillId="0" borderId="6" xfId="0" applyNumberFormat="1" applyFont="1" applyBorder="1" applyAlignment="1">
      <alignment/>
    </xf>
    <xf numFmtId="39" fontId="0" fillId="0" borderId="6" xfId="15" applyNumberFormat="1" applyFont="1" applyBorder="1" applyAlignment="1">
      <alignment/>
    </xf>
    <xf numFmtId="0" fontId="6" fillId="0" borderId="5" xfId="0" applyFont="1" applyBorder="1" applyAlignment="1">
      <alignment/>
    </xf>
    <xf numFmtId="43" fontId="0" fillId="0" borderId="5" xfId="15" applyFont="1" applyBorder="1" applyAlignment="1">
      <alignment/>
    </xf>
    <xf numFmtId="0" fontId="6" fillId="0" borderId="6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3" fontId="0" fillId="0" borderId="7" xfId="15" applyFont="1" applyBorder="1" applyAlignment="1">
      <alignment/>
    </xf>
    <xf numFmtId="43" fontId="0" fillId="0" borderId="5" xfId="15" applyFont="1" applyFill="1" applyBorder="1" applyAlignment="1" quotePrefix="1">
      <alignment horizontal="right"/>
    </xf>
    <xf numFmtId="43" fontId="0" fillId="0" borderId="11" xfId="15" applyFont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4" xfId="15" applyFont="1" applyBorder="1" applyAlignment="1">
      <alignment/>
    </xf>
    <xf numFmtId="43" fontId="0" fillId="0" borderId="9" xfId="15" applyFont="1" applyBorder="1" applyAlignment="1">
      <alignment/>
    </xf>
    <xf numFmtId="43" fontId="0" fillId="0" borderId="0" xfId="15" applyFont="1" applyBorder="1" applyAlignment="1">
      <alignment horizontal="right"/>
    </xf>
    <xf numFmtId="43" fontId="0" fillId="0" borderId="0" xfId="15" applyFont="1" applyAlignment="1">
      <alignment horizontal="right"/>
    </xf>
    <xf numFmtId="43" fontId="0" fillId="0" borderId="0" xfId="15" applyFont="1" applyAlignment="1">
      <alignment/>
    </xf>
    <xf numFmtId="0" fontId="10" fillId="0" borderId="12" xfId="0" applyFont="1" applyBorder="1" applyAlignment="1">
      <alignment horizontal="center"/>
    </xf>
    <xf numFmtId="43" fontId="0" fillId="0" borderId="6" xfId="15" applyFont="1" applyBorder="1" applyAlignment="1">
      <alignment horizontal="right"/>
    </xf>
    <xf numFmtId="43" fontId="0" fillId="0" borderId="3" xfId="15" applyFont="1" applyBorder="1" applyAlignment="1">
      <alignment/>
    </xf>
    <xf numFmtId="43" fontId="0" fillId="0" borderId="10" xfId="15" applyFont="1" applyBorder="1" applyAlignment="1">
      <alignment/>
    </xf>
    <xf numFmtId="43" fontId="0" fillId="0" borderId="5" xfId="15" applyFont="1" applyBorder="1" applyAlignment="1">
      <alignment horizontal="right"/>
    </xf>
    <xf numFmtId="43" fontId="0" fillId="0" borderId="8" xfId="15" applyFont="1" applyBorder="1" applyAlignment="1">
      <alignment/>
    </xf>
    <xf numFmtId="43" fontId="0" fillId="0" borderId="9" xfId="15" applyFont="1" applyBorder="1" applyAlignment="1">
      <alignment horizontal="right"/>
    </xf>
    <xf numFmtId="43" fontId="0" fillId="0" borderId="11" xfId="15" applyFont="1" applyBorder="1" applyAlignment="1">
      <alignment horizontal="right"/>
    </xf>
    <xf numFmtId="173" fontId="0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3" fontId="0" fillId="0" borderId="1" xfId="15" applyNumberFormat="1" applyFont="1" applyBorder="1" applyAlignment="1">
      <alignment/>
    </xf>
    <xf numFmtId="173" fontId="0" fillId="0" borderId="22" xfId="15" applyNumberFormat="1" applyFont="1" applyBorder="1" applyAlignment="1">
      <alignment/>
    </xf>
    <xf numFmtId="0" fontId="0" fillId="0" borderId="22" xfId="0" applyFont="1" applyBorder="1" applyAlignment="1">
      <alignment/>
    </xf>
    <xf numFmtId="173" fontId="0" fillId="0" borderId="1" xfId="15" applyNumberFormat="1" applyFont="1" applyBorder="1" applyAlignment="1">
      <alignment horizontal="right"/>
    </xf>
    <xf numFmtId="173" fontId="0" fillId="0" borderId="22" xfId="15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3" fontId="0" fillId="0" borderId="1" xfId="15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3" fontId="0" fillId="0" borderId="22" xfId="15" applyNumberFormat="1" applyFont="1" applyBorder="1" applyAlignment="1">
      <alignment horizontal="center" vertical="center"/>
    </xf>
    <xf numFmtId="43" fontId="0" fillId="0" borderId="10" xfId="15" applyFont="1" applyBorder="1" applyAlignment="1">
      <alignment horizontal="center" vertical="center"/>
    </xf>
    <xf numFmtId="43" fontId="0" fillId="0" borderId="7" xfId="15" applyFont="1" applyBorder="1" applyAlignment="1">
      <alignment horizontal="center" vertical="center"/>
    </xf>
    <xf numFmtId="43" fontId="0" fillId="0" borderId="3" xfId="15" applyFont="1" applyBorder="1" applyAlignment="1">
      <alignment horizontal="center" vertical="center"/>
    </xf>
    <xf numFmtId="43" fontId="0" fillId="0" borderId="11" xfId="15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2"/>
  <sheetViews>
    <sheetView workbookViewId="0" topLeftCell="A1">
      <selection activeCell="F40" sqref="F40"/>
    </sheetView>
  </sheetViews>
  <sheetFormatPr defaultColWidth="9.140625" defaultRowHeight="12.75"/>
  <cols>
    <col min="1" max="2" width="2.7109375" style="1" customWidth="1"/>
    <col min="3" max="3" width="36.421875" style="1" customWidth="1"/>
    <col min="4" max="7" width="17.7109375" style="1" customWidth="1"/>
    <col min="8" max="16384" width="9.140625" style="1" customWidth="1"/>
  </cols>
  <sheetData>
    <row r="2" s="17" customFormat="1" ht="15">
      <c r="B2" s="20" t="s">
        <v>70</v>
      </c>
    </row>
    <row r="3" s="17" customFormat="1" ht="15">
      <c r="B3" s="20" t="s">
        <v>182</v>
      </c>
    </row>
    <row r="5" spans="2:7" s="17" customFormat="1" ht="15">
      <c r="B5" s="46" t="s">
        <v>198</v>
      </c>
      <c r="C5" s="47"/>
      <c r="D5" s="47"/>
      <c r="E5" s="47"/>
      <c r="F5" s="47"/>
      <c r="G5" s="48"/>
    </row>
    <row r="6" spans="2:7" ht="12.75">
      <c r="B6" s="139" t="s">
        <v>183</v>
      </c>
      <c r="C6" s="140"/>
      <c r="D6" s="140"/>
      <c r="E6" s="140"/>
      <c r="F6" s="140"/>
      <c r="G6" s="141"/>
    </row>
    <row r="7" spans="2:7" ht="12.75">
      <c r="B7" s="16"/>
      <c r="C7" s="2"/>
      <c r="D7" s="135" t="s">
        <v>12</v>
      </c>
      <c r="E7" s="136"/>
      <c r="F7" s="135" t="s">
        <v>13</v>
      </c>
      <c r="G7" s="136"/>
    </row>
    <row r="8" spans="2:7" ht="12.75">
      <c r="B8" s="9"/>
      <c r="C8" s="5"/>
      <c r="D8" s="27" t="s">
        <v>15</v>
      </c>
      <c r="E8" s="26" t="s">
        <v>16</v>
      </c>
      <c r="F8" s="27" t="s">
        <v>15</v>
      </c>
      <c r="G8" s="31" t="s">
        <v>16</v>
      </c>
    </row>
    <row r="9" spans="2:7" ht="12.75">
      <c r="B9" s="9"/>
      <c r="C9" s="5"/>
      <c r="D9" s="28" t="s">
        <v>1</v>
      </c>
      <c r="E9" s="26" t="s">
        <v>17</v>
      </c>
      <c r="F9" s="28" t="s">
        <v>18</v>
      </c>
      <c r="G9" s="31" t="s">
        <v>17</v>
      </c>
    </row>
    <row r="10" spans="2:7" ht="12.75">
      <c r="B10" s="9"/>
      <c r="C10" s="5"/>
      <c r="D10" s="28"/>
      <c r="E10" s="26" t="s">
        <v>1</v>
      </c>
      <c r="F10" s="28"/>
      <c r="G10" s="31" t="s">
        <v>19</v>
      </c>
    </row>
    <row r="11" spans="2:7" ht="12.75">
      <c r="B11" s="9"/>
      <c r="C11" s="5"/>
      <c r="D11" s="28" t="s">
        <v>184</v>
      </c>
      <c r="E11" s="28" t="s">
        <v>185</v>
      </c>
      <c r="F11" s="28" t="s">
        <v>184</v>
      </c>
      <c r="G11" s="28" t="s">
        <v>185</v>
      </c>
    </row>
    <row r="12" spans="2:7" ht="12.75">
      <c r="B12" s="12"/>
      <c r="C12" s="13"/>
      <c r="D12" s="30" t="s">
        <v>2</v>
      </c>
      <c r="E12" s="29" t="s">
        <v>2</v>
      </c>
      <c r="F12" s="30" t="s">
        <v>2</v>
      </c>
      <c r="G12" s="49" t="s">
        <v>2</v>
      </c>
    </row>
    <row r="13" spans="2:7" ht="12.75">
      <c r="B13" s="16"/>
      <c r="C13" s="2"/>
      <c r="D13" s="23"/>
      <c r="E13" s="2"/>
      <c r="F13" s="23"/>
      <c r="G13" s="3"/>
    </row>
    <row r="14" spans="2:7" ht="12.75">
      <c r="B14" s="45">
        <v>1</v>
      </c>
      <c r="C14" s="5" t="s">
        <v>10</v>
      </c>
      <c r="D14" s="8">
        <v>12389</v>
      </c>
      <c r="E14" s="40">
        <v>15706</v>
      </c>
      <c r="F14" s="8">
        <v>51093</v>
      </c>
      <c r="G14" s="32">
        <v>55329</v>
      </c>
    </row>
    <row r="15" spans="2:7" ht="12.75">
      <c r="B15" s="45">
        <v>2</v>
      </c>
      <c r="C15" s="5" t="s">
        <v>20</v>
      </c>
      <c r="D15" s="66">
        <v>2079</v>
      </c>
      <c r="E15" s="50">
        <v>-1334</v>
      </c>
      <c r="F15" s="66">
        <v>-4118</v>
      </c>
      <c r="G15" s="34">
        <v>-2579</v>
      </c>
    </row>
    <row r="16" spans="2:7" ht="12.75">
      <c r="B16" s="45">
        <v>3</v>
      </c>
      <c r="C16" s="5" t="s">
        <v>178</v>
      </c>
      <c r="D16" s="66"/>
      <c r="E16" s="50"/>
      <c r="F16" s="66"/>
      <c r="G16" s="34"/>
    </row>
    <row r="17" spans="2:7" ht="12.75">
      <c r="B17" s="45"/>
      <c r="C17" s="5" t="s">
        <v>21</v>
      </c>
      <c r="D17" s="33">
        <v>1625</v>
      </c>
      <c r="E17" s="50">
        <v>-1234</v>
      </c>
      <c r="F17" s="66">
        <v>-3820</v>
      </c>
      <c r="G17" s="34">
        <v>-2557</v>
      </c>
    </row>
    <row r="18" spans="2:7" ht="12.75">
      <c r="B18" s="45">
        <v>4</v>
      </c>
      <c r="C18" s="5" t="s">
        <v>22</v>
      </c>
      <c r="D18" s="66">
        <f>+D17</f>
        <v>1625</v>
      </c>
      <c r="E18" s="50">
        <f>+E17</f>
        <v>-1234</v>
      </c>
      <c r="F18" s="66">
        <f>+F17</f>
        <v>-3820</v>
      </c>
      <c r="G18" s="34">
        <f>+G17</f>
        <v>-2557</v>
      </c>
    </row>
    <row r="19" spans="2:7" ht="12.75">
      <c r="B19" s="45">
        <v>5</v>
      </c>
      <c r="C19" s="5" t="s">
        <v>23</v>
      </c>
      <c r="D19" s="51"/>
      <c r="E19" s="53"/>
      <c r="F19" s="35"/>
      <c r="G19" s="34"/>
    </row>
    <row r="20" spans="2:7" ht="12.75">
      <c r="B20" s="45"/>
      <c r="C20" s="5" t="s">
        <v>24</v>
      </c>
      <c r="D20" s="54">
        <f>+D18/43285*100</f>
        <v>3.7541873628277695</v>
      </c>
      <c r="E20" s="52">
        <v>-2.85</v>
      </c>
      <c r="F20" s="54">
        <f>+F18/43285*100</f>
        <v>-8.825228139078202</v>
      </c>
      <c r="G20" s="118">
        <v>-5.9</v>
      </c>
    </row>
    <row r="21" spans="2:7" ht="12.75">
      <c r="B21" s="45">
        <v>6</v>
      </c>
      <c r="C21" s="5" t="s">
        <v>25</v>
      </c>
      <c r="D21" s="111">
        <v>0</v>
      </c>
      <c r="E21" s="120">
        <v>0</v>
      </c>
      <c r="F21" s="67"/>
      <c r="G21" s="121">
        <v>0</v>
      </c>
    </row>
    <row r="22" spans="2:7" ht="13.5" thickBot="1">
      <c r="B22" s="9"/>
      <c r="C22" s="5"/>
      <c r="D22" s="10"/>
      <c r="E22" s="5"/>
      <c r="F22" s="10"/>
      <c r="G22" s="6"/>
    </row>
    <row r="23" spans="2:7" ht="12.75">
      <c r="B23" s="16"/>
      <c r="C23" s="2"/>
      <c r="D23" s="137" t="s">
        <v>26</v>
      </c>
      <c r="E23" s="138"/>
      <c r="F23" s="137" t="s">
        <v>27</v>
      </c>
      <c r="G23" s="138"/>
    </row>
    <row r="24" spans="2:7" ht="13.5" thickBot="1">
      <c r="B24" s="9"/>
      <c r="C24" s="5"/>
      <c r="D24" s="142" t="s">
        <v>1</v>
      </c>
      <c r="E24" s="143"/>
      <c r="F24" s="142" t="s">
        <v>28</v>
      </c>
      <c r="G24" s="143"/>
    </row>
    <row r="25" spans="2:7" ht="12.75">
      <c r="B25" s="9"/>
      <c r="C25" s="5"/>
      <c r="D25" s="9"/>
      <c r="E25" s="6"/>
      <c r="F25" s="5"/>
      <c r="G25" s="6"/>
    </row>
    <row r="26" spans="2:7" ht="12.75">
      <c r="B26" s="45">
        <v>7</v>
      </c>
      <c r="C26" s="5" t="s">
        <v>29</v>
      </c>
      <c r="D26" s="9"/>
      <c r="E26" s="6"/>
      <c r="F26" s="5"/>
      <c r="G26" s="6"/>
    </row>
    <row r="27" spans="2:7" ht="12.75">
      <c r="B27" s="9"/>
      <c r="C27" s="5" t="s">
        <v>11</v>
      </c>
      <c r="D27" s="144">
        <v>0.45</v>
      </c>
      <c r="E27" s="145"/>
      <c r="F27" s="146">
        <v>0.41</v>
      </c>
      <c r="G27" s="145"/>
    </row>
    <row r="28" spans="2:7" ht="12.75">
      <c r="B28" s="12"/>
      <c r="C28" s="13"/>
      <c r="D28" s="12"/>
      <c r="E28" s="14"/>
      <c r="F28" s="13"/>
      <c r="G28" s="14"/>
    </row>
    <row r="30" spans="2:7" s="17" customFormat="1" ht="15">
      <c r="B30" s="46" t="s">
        <v>30</v>
      </c>
      <c r="C30" s="47"/>
      <c r="D30" s="47"/>
      <c r="E30" s="47"/>
      <c r="F30" s="47"/>
      <c r="G30" s="48"/>
    </row>
    <row r="31" spans="2:7" ht="12.75">
      <c r="B31" s="9"/>
      <c r="C31" s="5"/>
      <c r="D31" s="5"/>
      <c r="E31" s="5"/>
      <c r="F31" s="5"/>
      <c r="G31" s="6"/>
    </row>
    <row r="32" spans="2:7" ht="12.75">
      <c r="B32" s="16"/>
      <c r="C32" s="3"/>
      <c r="D32" s="135" t="s">
        <v>12</v>
      </c>
      <c r="E32" s="136"/>
      <c r="F32" s="135" t="s">
        <v>13</v>
      </c>
      <c r="G32" s="136"/>
    </row>
    <row r="33" spans="2:7" ht="12.75">
      <c r="B33" s="9"/>
      <c r="C33" s="6"/>
      <c r="D33" s="27" t="s">
        <v>15</v>
      </c>
      <c r="E33" s="26" t="s">
        <v>16</v>
      </c>
      <c r="F33" s="27" t="s">
        <v>15</v>
      </c>
      <c r="G33" s="31" t="s">
        <v>16</v>
      </c>
    </row>
    <row r="34" spans="2:7" ht="12.75">
      <c r="B34" s="9"/>
      <c r="C34" s="6"/>
      <c r="D34" s="28" t="s">
        <v>1</v>
      </c>
      <c r="E34" s="26" t="s">
        <v>17</v>
      </c>
      <c r="F34" s="28" t="s">
        <v>18</v>
      </c>
      <c r="G34" s="31" t="s">
        <v>17</v>
      </c>
    </row>
    <row r="35" spans="2:7" ht="12.75">
      <c r="B35" s="9"/>
      <c r="C35" s="6"/>
      <c r="D35" s="28"/>
      <c r="E35" s="26" t="s">
        <v>1</v>
      </c>
      <c r="F35" s="28"/>
      <c r="G35" s="31" t="s">
        <v>19</v>
      </c>
    </row>
    <row r="36" spans="2:7" ht="12.75">
      <c r="B36" s="9"/>
      <c r="C36" s="6"/>
      <c r="D36" s="28" t="s">
        <v>184</v>
      </c>
      <c r="E36" s="28" t="s">
        <v>185</v>
      </c>
      <c r="F36" s="28" t="s">
        <v>184</v>
      </c>
      <c r="G36" s="28" t="s">
        <v>185</v>
      </c>
    </row>
    <row r="37" spans="2:7" ht="12.75">
      <c r="B37" s="12"/>
      <c r="C37" s="14"/>
      <c r="D37" s="30" t="s">
        <v>2</v>
      </c>
      <c r="E37" s="29" t="s">
        <v>2</v>
      </c>
      <c r="F37" s="30" t="s">
        <v>2</v>
      </c>
      <c r="G37" s="49" t="s">
        <v>2</v>
      </c>
    </row>
    <row r="38" spans="2:7" ht="12.75">
      <c r="B38" s="16"/>
      <c r="C38" s="2"/>
      <c r="D38" s="23"/>
      <c r="E38" s="2"/>
      <c r="F38" s="23"/>
      <c r="G38" s="3"/>
    </row>
    <row r="39" spans="2:7" ht="12.75">
      <c r="B39" s="45">
        <v>1</v>
      </c>
      <c r="C39" s="5" t="s">
        <v>31</v>
      </c>
      <c r="D39" s="66">
        <v>2492</v>
      </c>
      <c r="E39" s="44">
        <v>-1296</v>
      </c>
      <c r="F39" s="66">
        <v>-2516</v>
      </c>
      <c r="G39" s="79">
        <v>-1050</v>
      </c>
    </row>
    <row r="40" spans="2:7" ht="12.75">
      <c r="B40" s="45">
        <v>2</v>
      </c>
      <c r="C40" s="5" t="s">
        <v>32</v>
      </c>
      <c r="D40" s="111">
        <v>0</v>
      </c>
      <c r="E40" s="18">
        <v>0</v>
      </c>
      <c r="F40" s="76">
        <v>2</v>
      </c>
      <c r="G40" s="78">
        <v>3</v>
      </c>
    </row>
    <row r="41" spans="2:7" ht="12.75">
      <c r="B41" s="45">
        <v>3</v>
      </c>
      <c r="C41" s="5" t="s">
        <v>33</v>
      </c>
      <c r="D41" s="66">
        <v>413</v>
      </c>
      <c r="E41" s="50">
        <v>37</v>
      </c>
      <c r="F41" s="66">
        <v>1603</v>
      </c>
      <c r="G41" s="79">
        <v>1529</v>
      </c>
    </row>
    <row r="42" spans="2:7" ht="12.75">
      <c r="B42" s="12"/>
      <c r="C42" s="13"/>
      <c r="D42" s="24"/>
      <c r="E42" s="13"/>
      <c r="F42" s="24"/>
      <c r="G42" s="14"/>
    </row>
  </sheetData>
  <mergeCells count="11">
    <mergeCell ref="D32:E32"/>
    <mergeCell ref="F32:G32"/>
    <mergeCell ref="F24:G24"/>
    <mergeCell ref="D24:E24"/>
    <mergeCell ref="D27:E27"/>
    <mergeCell ref="F27:G27"/>
    <mergeCell ref="F7:G7"/>
    <mergeCell ref="D23:E23"/>
    <mergeCell ref="F23:G23"/>
    <mergeCell ref="B6:G6"/>
    <mergeCell ref="D7:E7"/>
  </mergeCells>
  <printOptions/>
  <pageMargins left="0.26" right="0.29" top="0.32" bottom="1" header="0.25" footer="0.5"/>
  <pageSetup fitToHeight="2" fitToWidth="1" horizontalDpi="600" verticalDpi="600" orientation="portrait" paperSize="9" scale="89" r:id="rId1"/>
  <headerFooter alignWithMargins="0">
    <oddFooter>&amp;L&amp;D&amp;F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8">
      <selection activeCell="E29" sqref="E29"/>
    </sheetView>
  </sheetViews>
  <sheetFormatPr defaultColWidth="9.140625" defaultRowHeight="12.75"/>
  <cols>
    <col min="1" max="1" width="3.7109375" style="1" customWidth="1"/>
    <col min="2" max="2" width="44.421875" style="1" customWidth="1"/>
    <col min="3" max="6" width="17.7109375" style="1" customWidth="1"/>
    <col min="7" max="16384" width="9.140625" style="1" customWidth="1"/>
  </cols>
  <sheetData>
    <row r="3" ht="18">
      <c r="A3" s="25" t="s">
        <v>70</v>
      </c>
    </row>
    <row r="4" ht="15.75">
      <c r="A4" s="15" t="s">
        <v>186</v>
      </c>
    </row>
    <row r="7" ht="15.75">
      <c r="A7" s="15" t="s">
        <v>194</v>
      </c>
    </row>
    <row r="8" ht="15.75">
      <c r="A8" s="15" t="s">
        <v>187</v>
      </c>
    </row>
    <row r="9" spans="1:6" ht="14.25">
      <c r="A9" s="16"/>
      <c r="B9" s="3"/>
      <c r="C9" s="147" t="s">
        <v>12</v>
      </c>
      <c r="D9" s="148"/>
      <c r="E9" s="147" t="s">
        <v>13</v>
      </c>
      <c r="F9" s="148"/>
    </row>
    <row r="10" spans="1:6" ht="12.75">
      <c r="A10" s="9"/>
      <c r="B10" s="6"/>
      <c r="C10" s="26" t="s">
        <v>15</v>
      </c>
      <c r="D10" s="27" t="s">
        <v>16</v>
      </c>
      <c r="E10" s="26" t="s">
        <v>15</v>
      </c>
      <c r="F10" s="27" t="s">
        <v>16</v>
      </c>
    </row>
    <row r="11" spans="1:6" ht="12.75">
      <c r="A11" s="9"/>
      <c r="B11" s="6"/>
      <c r="C11" s="26" t="s">
        <v>1</v>
      </c>
      <c r="D11" s="28" t="s">
        <v>17</v>
      </c>
      <c r="E11" s="26" t="s">
        <v>18</v>
      </c>
      <c r="F11" s="28" t="s">
        <v>17</v>
      </c>
    </row>
    <row r="12" spans="1:6" ht="12.75">
      <c r="A12" s="9"/>
      <c r="B12" s="6"/>
      <c r="C12" s="26"/>
      <c r="D12" s="28" t="s">
        <v>1</v>
      </c>
      <c r="E12" s="26"/>
      <c r="F12" s="28" t="s">
        <v>19</v>
      </c>
    </row>
    <row r="13" spans="1:6" ht="12.75">
      <c r="A13" s="9"/>
      <c r="B13" s="6"/>
      <c r="C13" s="28" t="s">
        <v>184</v>
      </c>
      <c r="D13" s="28" t="s">
        <v>185</v>
      </c>
      <c r="E13" s="28" t="s">
        <v>184</v>
      </c>
      <c r="F13" s="28" t="s">
        <v>185</v>
      </c>
    </row>
    <row r="14" spans="1:6" ht="12.75">
      <c r="A14" s="12"/>
      <c r="B14" s="14"/>
      <c r="C14" s="29" t="s">
        <v>2</v>
      </c>
      <c r="D14" s="30" t="s">
        <v>2</v>
      </c>
      <c r="E14" s="29" t="s">
        <v>2</v>
      </c>
      <c r="F14" s="30" t="s">
        <v>2</v>
      </c>
    </row>
    <row r="15" spans="1:6" ht="12.75">
      <c r="A15" s="9"/>
      <c r="B15" s="6"/>
      <c r="C15" s="3"/>
      <c r="D15" s="3"/>
      <c r="E15" s="23"/>
      <c r="F15" s="3"/>
    </row>
    <row r="16" spans="1:6" ht="12.75">
      <c r="A16" s="9"/>
      <c r="B16" s="6" t="s">
        <v>10</v>
      </c>
      <c r="C16" s="32">
        <v>12389</v>
      </c>
      <c r="D16" s="32">
        <v>15706</v>
      </c>
      <c r="E16" s="33">
        <v>51093</v>
      </c>
      <c r="F16" s="32">
        <v>55329</v>
      </c>
    </row>
    <row r="17" spans="1:6" ht="12.75">
      <c r="A17" s="9"/>
      <c r="B17" s="6" t="s">
        <v>57</v>
      </c>
      <c r="C17" s="59">
        <v>-6882</v>
      </c>
      <c r="D17" s="80">
        <v>-15940</v>
      </c>
      <c r="E17" s="63">
        <v>-39536</v>
      </c>
      <c r="F17" s="80">
        <v>-51197</v>
      </c>
    </row>
    <row r="18" spans="1:6" ht="12.75">
      <c r="A18" s="9"/>
      <c r="B18" s="6" t="s">
        <v>58</v>
      </c>
      <c r="C18" s="56">
        <f>+C16+C17</f>
        <v>5507</v>
      </c>
      <c r="D18" s="56">
        <f>+D16+D17</f>
        <v>-234</v>
      </c>
      <c r="E18" s="56">
        <f>+E16+E17</f>
        <v>11557</v>
      </c>
      <c r="F18" s="56">
        <f>+F16+F17</f>
        <v>4132</v>
      </c>
    </row>
    <row r="19" spans="1:6" ht="12.75">
      <c r="A19" s="9"/>
      <c r="B19" s="6" t="s">
        <v>59</v>
      </c>
      <c r="C19" s="60">
        <v>204</v>
      </c>
      <c r="D19" s="81">
        <v>91</v>
      </c>
      <c r="E19" s="7">
        <v>85</v>
      </c>
      <c r="F19" s="81">
        <v>220</v>
      </c>
    </row>
    <row r="20" spans="1:6" ht="12.75">
      <c r="A20" s="9"/>
      <c r="B20" s="6" t="s">
        <v>60</v>
      </c>
      <c r="C20" s="61">
        <v>-3219</v>
      </c>
      <c r="D20" s="80">
        <v>-1154</v>
      </c>
      <c r="E20" s="64">
        <v>-14158</v>
      </c>
      <c r="F20" s="80">
        <f>-3174-1516-712</f>
        <v>-5402</v>
      </c>
    </row>
    <row r="21" spans="1:6" ht="12.75">
      <c r="A21" s="9"/>
      <c r="B21" s="6" t="s">
        <v>61</v>
      </c>
      <c r="C21" s="55">
        <f>+C18+C19+C20</f>
        <v>2492</v>
      </c>
      <c r="D21" s="55">
        <f>+D18+D19+D20+1</f>
        <v>-1296</v>
      </c>
      <c r="E21" s="55">
        <f>+E18+E19+E20</f>
        <v>-2516</v>
      </c>
      <c r="F21" s="55">
        <f>+F18+F19+F20</f>
        <v>-1050</v>
      </c>
    </row>
    <row r="22" spans="1:6" ht="12.75">
      <c r="A22" s="9"/>
      <c r="B22" s="6" t="s">
        <v>62</v>
      </c>
      <c r="C22" s="57">
        <v>-413</v>
      </c>
      <c r="D22" s="34">
        <v>-37</v>
      </c>
      <c r="E22" s="35">
        <v>-1603</v>
      </c>
      <c r="F22" s="34">
        <v>-1529</v>
      </c>
    </row>
    <row r="23" spans="1:6" ht="12.75">
      <c r="A23" s="9"/>
      <c r="B23" s="6" t="s">
        <v>63</v>
      </c>
      <c r="C23" s="132">
        <v>0</v>
      </c>
      <c r="D23" s="122">
        <v>0</v>
      </c>
      <c r="E23" s="133">
        <v>0</v>
      </c>
      <c r="F23" s="122">
        <v>0</v>
      </c>
    </row>
    <row r="24" spans="1:6" ht="12.75">
      <c r="A24" s="9"/>
      <c r="B24" s="6" t="s">
        <v>64</v>
      </c>
      <c r="C24" s="56">
        <f>+C21+C22+C23</f>
        <v>2079</v>
      </c>
      <c r="D24" s="56">
        <f>+D21+D22+D23-1</f>
        <v>-1334</v>
      </c>
      <c r="E24" s="56">
        <f>+E21+E22+E23</f>
        <v>-4119</v>
      </c>
      <c r="F24" s="56">
        <f>+F21+F22+F23</f>
        <v>-2579</v>
      </c>
    </row>
    <row r="25" spans="1:6" ht="12.75">
      <c r="A25" s="9"/>
      <c r="B25" s="6" t="s">
        <v>14</v>
      </c>
      <c r="C25" s="62">
        <v>-589</v>
      </c>
      <c r="D25" s="122">
        <v>0</v>
      </c>
      <c r="E25" s="133">
        <v>0</v>
      </c>
      <c r="F25" s="59">
        <v>-234</v>
      </c>
    </row>
    <row r="26" spans="1:6" ht="12.75">
      <c r="A26" s="9"/>
      <c r="B26" s="6" t="s">
        <v>65</v>
      </c>
      <c r="C26" s="57">
        <f>+C24+C25</f>
        <v>1490</v>
      </c>
      <c r="D26" s="57">
        <f>+D24+D25</f>
        <v>-1334</v>
      </c>
      <c r="E26" s="57">
        <f>+E24+E25</f>
        <v>-4119</v>
      </c>
      <c r="F26" s="57">
        <f>+F24+F25</f>
        <v>-2813</v>
      </c>
    </row>
    <row r="27" spans="1:6" ht="12.75">
      <c r="A27" s="9"/>
      <c r="B27" s="6" t="s">
        <v>54</v>
      </c>
      <c r="C27" s="60">
        <v>136</v>
      </c>
      <c r="D27" s="34">
        <v>100</v>
      </c>
      <c r="E27" s="7">
        <v>299</v>
      </c>
      <c r="F27" s="34">
        <v>256</v>
      </c>
    </row>
    <row r="28" spans="1:6" ht="13.5" thickBot="1">
      <c r="A28" s="9"/>
      <c r="B28" s="6" t="s">
        <v>66</v>
      </c>
      <c r="C28" s="58">
        <f>+C26+C27</f>
        <v>1626</v>
      </c>
      <c r="D28" s="58">
        <f>+D26+D27</f>
        <v>-1234</v>
      </c>
      <c r="E28" s="58">
        <f>+E26+E27</f>
        <v>-3820</v>
      </c>
      <c r="F28" s="58">
        <f>+F26+F27</f>
        <v>-2557</v>
      </c>
    </row>
    <row r="29" spans="1:6" ht="13.5" thickTop="1">
      <c r="A29" s="9"/>
      <c r="B29" s="6"/>
      <c r="C29" s="6"/>
      <c r="D29" s="6"/>
      <c r="E29" s="10"/>
      <c r="F29" s="6"/>
    </row>
    <row r="30" spans="1:6" ht="12.75">
      <c r="A30" s="9"/>
      <c r="B30" s="6" t="s">
        <v>67</v>
      </c>
      <c r="C30" s="68">
        <f>+C28/43285*100-0.01</f>
        <v>3.7464976319741248</v>
      </c>
      <c r="D30" s="70">
        <v>-2.85</v>
      </c>
      <c r="E30" s="69">
        <f>+E28/43285*100</f>
        <v>-8.825228139078202</v>
      </c>
      <c r="F30" s="70">
        <v>-5.9</v>
      </c>
    </row>
    <row r="31" spans="1:6" ht="12.75">
      <c r="A31" s="9"/>
      <c r="B31" s="6" t="s">
        <v>68</v>
      </c>
      <c r="C31" s="68">
        <f>+C30</f>
        <v>3.7464976319741248</v>
      </c>
      <c r="D31" s="70">
        <f>+D30</f>
        <v>-2.85</v>
      </c>
      <c r="E31" s="69">
        <f>+E30</f>
        <v>-8.825228139078202</v>
      </c>
      <c r="F31" s="70">
        <f>+F30</f>
        <v>-5.9</v>
      </c>
    </row>
    <row r="32" spans="1:6" ht="12.75">
      <c r="A32" s="12"/>
      <c r="B32" s="14"/>
      <c r="C32" s="14"/>
      <c r="D32" s="14"/>
      <c r="E32" s="24"/>
      <c r="F32" s="14"/>
    </row>
    <row r="35" spans="1:6" ht="12.75">
      <c r="A35" s="149" t="s">
        <v>199</v>
      </c>
      <c r="B35" s="149"/>
      <c r="C35" s="149"/>
      <c r="D35" s="149"/>
      <c r="E35" s="149"/>
      <c r="F35" s="149"/>
    </row>
    <row r="36" spans="1:6" ht="12.75">
      <c r="A36" s="149" t="s">
        <v>175</v>
      </c>
      <c r="B36" s="149"/>
      <c r="C36" s="149"/>
      <c r="D36" s="149"/>
      <c r="E36" s="149"/>
      <c r="F36" s="149"/>
    </row>
  </sheetData>
  <mergeCells count="4">
    <mergeCell ref="C9:D9"/>
    <mergeCell ref="E9:F9"/>
    <mergeCell ref="A35:F35"/>
    <mergeCell ref="A36:F36"/>
  </mergeCells>
  <printOptions/>
  <pageMargins left="0.26" right="0.26" top="0.3" bottom="1" header="0.2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workbookViewId="0" topLeftCell="A12">
      <selection activeCell="H47" sqref="H47"/>
    </sheetView>
  </sheetViews>
  <sheetFormatPr defaultColWidth="9.140625" defaultRowHeight="12.75"/>
  <cols>
    <col min="1" max="1" width="3.7109375" style="5" customWidth="1"/>
    <col min="2" max="4" width="9.140625" style="5" customWidth="1"/>
    <col min="5" max="5" width="17.8515625" style="5" customWidth="1"/>
    <col min="6" max="6" width="3.7109375" style="5" customWidth="1"/>
    <col min="7" max="8" width="18.7109375" style="5" customWidth="1"/>
    <col min="9" max="9" width="3.7109375" style="5" customWidth="1"/>
    <col min="10" max="16384" width="9.140625" style="5" customWidth="1"/>
  </cols>
  <sheetData>
    <row r="1" s="19" customFormat="1" ht="18">
      <c r="B1" s="36" t="s">
        <v>70</v>
      </c>
    </row>
    <row r="2" ht="12.75">
      <c r="B2" s="21"/>
    </row>
    <row r="3" ht="15.75">
      <c r="B3" s="22" t="s">
        <v>195</v>
      </c>
    </row>
    <row r="4" ht="15">
      <c r="B4" s="37" t="s">
        <v>69</v>
      </c>
    </row>
    <row r="5" spans="7:8" ht="12.75">
      <c r="G5" s="38" t="s">
        <v>0</v>
      </c>
      <c r="H5" s="38" t="s">
        <v>36</v>
      </c>
    </row>
    <row r="6" spans="7:8" ht="12.75">
      <c r="G6" s="38" t="s">
        <v>34</v>
      </c>
      <c r="H6" s="38" t="s">
        <v>9</v>
      </c>
    </row>
    <row r="7" spans="7:8" ht="12.75">
      <c r="G7" s="38" t="s">
        <v>1</v>
      </c>
      <c r="H7" s="38" t="s">
        <v>37</v>
      </c>
    </row>
    <row r="8" spans="7:8" ht="12.75">
      <c r="G8" s="38" t="s">
        <v>184</v>
      </c>
      <c r="H8" s="38" t="s">
        <v>188</v>
      </c>
    </row>
    <row r="9" spans="7:8" ht="12.75">
      <c r="G9" s="38" t="s">
        <v>2</v>
      </c>
      <c r="H9" s="38" t="s">
        <v>2</v>
      </c>
    </row>
    <row r="10" spans="7:8" ht="12.75">
      <c r="G10" s="39" t="s">
        <v>35</v>
      </c>
      <c r="H10" s="39" t="s">
        <v>71</v>
      </c>
    </row>
    <row r="11" spans="7:8" ht="12.75">
      <c r="G11" s="38"/>
      <c r="H11" s="75"/>
    </row>
    <row r="12" spans="2:8" ht="12.75">
      <c r="B12" s="5" t="s">
        <v>38</v>
      </c>
      <c r="G12" s="40">
        <v>25889</v>
      </c>
      <c r="H12" s="40">
        <v>23370</v>
      </c>
    </row>
    <row r="13" spans="2:8" ht="12.75">
      <c r="B13" s="5" t="s">
        <v>39</v>
      </c>
      <c r="G13" s="123">
        <v>0</v>
      </c>
      <c r="H13" s="123">
        <v>0</v>
      </c>
    </row>
    <row r="14" spans="2:8" ht="12.75">
      <c r="B14" s="5" t="s">
        <v>40</v>
      </c>
      <c r="G14" s="44">
        <v>170</v>
      </c>
      <c r="H14" s="73">
        <v>306</v>
      </c>
    </row>
    <row r="15" spans="2:8" ht="12.75">
      <c r="B15" s="5" t="s">
        <v>179</v>
      </c>
      <c r="G15" s="41">
        <v>2564</v>
      </c>
      <c r="H15" s="44">
        <v>1630</v>
      </c>
    </row>
    <row r="16" spans="7:8" ht="12.75">
      <c r="G16" s="18"/>
      <c r="H16" s="40"/>
    </row>
    <row r="17" spans="2:7" ht="12.75">
      <c r="B17" s="5" t="s">
        <v>3</v>
      </c>
      <c r="G17" s="18"/>
    </row>
    <row r="18" spans="2:8" ht="12.75">
      <c r="B18" s="5" t="s">
        <v>41</v>
      </c>
      <c r="G18" s="4">
        <v>12715</v>
      </c>
      <c r="H18" s="4">
        <v>18861</v>
      </c>
    </row>
    <row r="19" spans="2:8" ht="12.75" hidden="1">
      <c r="B19" s="5" t="s">
        <v>42</v>
      </c>
      <c r="G19" s="8">
        <v>0</v>
      </c>
      <c r="H19" s="8">
        <v>0</v>
      </c>
    </row>
    <row r="20" spans="2:8" ht="12.75">
      <c r="B20" s="5" t="s">
        <v>43</v>
      </c>
      <c r="G20" s="8">
        <v>13847</v>
      </c>
      <c r="H20" s="8">
        <f>7348+4230</f>
        <v>11578</v>
      </c>
    </row>
    <row r="21" spans="2:8" ht="12.75" hidden="1">
      <c r="B21" s="5" t="s">
        <v>44</v>
      </c>
      <c r="G21" s="8">
        <v>0</v>
      </c>
      <c r="H21" s="8">
        <v>0</v>
      </c>
    </row>
    <row r="22" spans="2:8" ht="12.75" hidden="1">
      <c r="B22" s="5" t="s">
        <v>45</v>
      </c>
      <c r="G22" s="8">
        <v>0</v>
      </c>
      <c r="H22" s="8">
        <v>0</v>
      </c>
    </row>
    <row r="23" spans="2:12" ht="12.75">
      <c r="B23" s="5" t="s">
        <v>46</v>
      </c>
      <c r="G23" s="8">
        <f>70+216</f>
        <v>286</v>
      </c>
      <c r="H23" s="11">
        <v>180</v>
      </c>
      <c r="L23" s="65"/>
    </row>
    <row r="24" spans="7:8" ht="12.75">
      <c r="G24" s="42">
        <f>SUM(G18:G23)</f>
        <v>26848</v>
      </c>
      <c r="H24" s="42">
        <f>SUM(H18:H23)</f>
        <v>30619</v>
      </c>
    </row>
    <row r="25" spans="7:8" ht="12.75">
      <c r="G25" s="40"/>
      <c r="H25" s="40"/>
    </row>
    <row r="26" spans="2:7" ht="12.75">
      <c r="B26" s="5" t="s">
        <v>4</v>
      </c>
      <c r="G26" s="40"/>
    </row>
    <row r="27" spans="2:8" ht="12.75">
      <c r="B27" s="5" t="s">
        <v>47</v>
      </c>
      <c r="G27" s="4">
        <v>10490</v>
      </c>
      <c r="H27" s="4">
        <v>12776</v>
      </c>
    </row>
    <row r="28" spans="2:8" ht="12.75">
      <c r="B28" s="5" t="s">
        <v>5</v>
      </c>
      <c r="G28" s="8">
        <v>21059</v>
      </c>
      <c r="H28" s="8">
        <v>21633</v>
      </c>
    </row>
    <row r="29" spans="2:8" ht="12.75" hidden="1">
      <c r="B29" s="5" t="s">
        <v>48</v>
      </c>
      <c r="G29" s="8">
        <v>0</v>
      </c>
      <c r="H29" s="8">
        <v>0</v>
      </c>
    </row>
    <row r="30" spans="2:8" ht="12.75">
      <c r="B30" s="5" t="s">
        <v>49</v>
      </c>
      <c r="G30" s="11">
        <v>229</v>
      </c>
      <c r="H30" s="11">
        <v>350</v>
      </c>
    </row>
    <row r="31" spans="2:9" ht="12.75" hidden="1">
      <c r="B31" s="5" t="s">
        <v>50</v>
      </c>
      <c r="G31" s="8">
        <v>0</v>
      </c>
      <c r="H31" s="11">
        <v>0</v>
      </c>
      <c r="I31" s="5" t="s">
        <v>200</v>
      </c>
    </row>
    <row r="32" spans="2:8" ht="12.75" hidden="1">
      <c r="B32" s="5" t="s">
        <v>51</v>
      </c>
      <c r="G32" s="8">
        <v>0</v>
      </c>
      <c r="H32" s="8">
        <v>0</v>
      </c>
    </row>
    <row r="33" spans="7:8" ht="12.75">
      <c r="G33" s="42">
        <f>SUM(G27:G32)</f>
        <v>31778</v>
      </c>
      <c r="H33" s="42">
        <f>SUM(H27:H32)</f>
        <v>34759</v>
      </c>
    </row>
    <row r="34" spans="2:8" ht="12.75">
      <c r="B34" s="5" t="s">
        <v>52</v>
      </c>
      <c r="G34" s="40">
        <f>+G24-G33</f>
        <v>-4930</v>
      </c>
      <c r="H34" s="40">
        <f>+H24-H33</f>
        <v>-4140</v>
      </c>
    </row>
    <row r="35" spans="7:8" ht="9.75" customHeight="1">
      <c r="G35" s="151">
        <f>+G12+G14+G15+G34</f>
        <v>23693</v>
      </c>
      <c r="H35" s="151">
        <f>+H34+H12+H14+H15+1</f>
        <v>21167</v>
      </c>
    </row>
    <row r="36" spans="7:8" ht="9.75" customHeight="1" thickBot="1">
      <c r="G36" s="152"/>
      <c r="H36" s="153"/>
    </row>
    <row r="37" ht="13.5" thickTop="1">
      <c r="G37" s="40"/>
    </row>
    <row r="38" spans="2:8" ht="12.75">
      <c r="B38" s="5" t="s">
        <v>6</v>
      </c>
      <c r="G38" s="40">
        <v>43285</v>
      </c>
      <c r="H38" s="40">
        <v>43285</v>
      </c>
    </row>
    <row r="39" spans="2:8" ht="12.75">
      <c r="B39" s="5" t="s">
        <v>7</v>
      </c>
      <c r="G39" s="43">
        <v>-23771</v>
      </c>
      <c r="H39" s="74">
        <f>7400-32924</f>
        <v>-25524</v>
      </c>
    </row>
    <row r="40" spans="2:8" ht="12.75">
      <c r="B40" s="5" t="s">
        <v>53</v>
      </c>
      <c r="G40" s="40">
        <f>+G38+G39</f>
        <v>19514</v>
      </c>
      <c r="H40" s="40">
        <f>+H38+H39</f>
        <v>17761</v>
      </c>
    </row>
    <row r="41" spans="7:8" ht="12.75">
      <c r="G41" s="40"/>
      <c r="H41" s="40"/>
    </row>
    <row r="42" spans="2:8" ht="12.75">
      <c r="B42" s="5" t="s">
        <v>54</v>
      </c>
      <c r="G42" s="44">
        <v>421</v>
      </c>
      <c r="H42" s="40">
        <v>720</v>
      </c>
    </row>
    <row r="43" spans="2:8" ht="12.75">
      <c r="B43" s="5" t="s">
        <v>8</v>
      </c>
      <c r="G43" s="44">
        <f>892+189+1</f>
        <v>1082</v>
      </c>
      <c r="H43" s="41">
        <v>944</v>
      </c>
    </row>
    <row r="44" spans="2:8" ht="12.75">
      <c r="B44" s="5" t="s">
        <v>55</v>
      </c>
      <c r="E44" s="72"/>
      <c r="G44" s="44">
        <v>2676</v>
      </c>
      <c r="H44" s="40">
        <v>1742</v>
      </c>
    </row>
    <row r="45" spans="7:8" ht="9.75" customHeight="1">
      <c r="G45" s="154">
        <f>+G40+G42+G43+G44</f>
        <v>23693</v>
      </c>
      <c r="H45" s="151">
        <f>+H40+H42+H43+H44</f>
        <v>21167</v>
      </c>
    </row>
    <row r="46" spans="7:8" ht="9.75" customHeight="1" thickBot="1">
      <c r="G46" s="155"/>
      <c r="H46" s="153"/>
    </row>
    <row r="47" spans="7:8" ht="13.5" thickTop="1">
      <c r="G47" s="40" t="s">
        <v>200</v>
      </c>
      <c r="H47" s="71"/>
    </row>
    <row r="48" spans="2:8" ht="12.75">
      <c r="B48" s="5" t="s">
        <v>56</v>
      </c>
      <c r="G48" s="18">
        <f>+G40/G38</f>
        <v>0.4508259212198221</v>
      </c>
      <c r="H48" s="18">
        <f>+H40/H38</f>
        <v>0.4103269030842093</v>
      </c>
    </row>
    <row r="50" ht="12.75">
      <c r="G50" s="72"/>
    </row>
    <row r="51" spans="2:8" ht="12.75">
      <c r="B51" s="150" t="s">
        <v>201</v>
      </c>
      <c r="C51" s="150"/>
      <c r="D51" s="150"/>
      <c r="E51" s="150"/>
      <c r="F51" s="150"/>
      <c r="G51" s="150"/>
      <c r="H51" s="150"/>
    </row>
    <row r="52" spans="2:8" ht="12.75">
      <c r="B52" s="150" t="s">
        <v>175</v>
      </c>
      <c r="C52" s="150"/>
      <c r="D52" s="150"/>
      <c r="E52" s="150"/>
      <c r="F52" s="150"/>
      <c r="G52" s="150"/>
      <c r="H52" s="150"/>
    </row>
  </sheetData>
  <mergeCells count="6">
    <mergeCell ref="B51:H51"/>
    <mergeCell ref="B52:H52"/>
    <mergeCell ref="G35:G36"/>
    <mergeCell ref="H35:H36"/>
    <mergeCell ref="G45:G46"/>
    <mergeCell ref="H45:H46"/>
  </mergeCells>
  <printOptions/>
  <pageMargins left="0.75" right="0.75" top="0.38" bottom="0.39" header="0.28" footer="0.2"/>
  <pageSetup fitToHeight="2" fitToWidth="1" horizontalDpi="600" verticalDpi="600" orientation="portrait" paperSize="9" scale="97" r:id="rId1"/>
  <headerFooter alignWithMargins="0">
    <oddFooter>&amp;L&amp;D&amp;F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1"/>
  <sheetViews>
    <sheetView workbookViewId="0" topLeftCell="A31">
      <selection activeCell="C70" sqref="C70"/>
    </sheetView>
  </sheetViews>
  <sheetFormatPr defaultColWidth="9.140625" defaultRowHeight="12.75"/>
  <cols>
    <col min="1" max="1" width="2.7109375" style="1" customWidth="1"/>
    <col min="2" max="2" width="62.7109375" style="1" customWidth="1"/>
    <col min="3" max="3" width="18.7109375" style="84" customWidth="1"/>
    <col min="4" max="4" width="2.7109375" style="1" customWidth="1"/>
    <col min="5" max="5" width="18.7109375" style="85" customWidth="1"/>
    <col min="6" max="6" width="9.00390625" style="1" customWidth="1"/>
    <col min="7" max="16384" width="9.140625" style="1" customWidth="1"/>
  </cols>
  <sheetData>
    <row r="1" spans="2:5" ht="20.25">
      <c r="B1" s="156" t="s">
        <v>70</v>
      </c>
      <c r="C1" s="156"/>
      <c r="D1" s="156"/>
      <c r="E1" s="156"/>
    </row>
    <row r="2" ht="9.75" customHeight="1">
      <c r="B2" s="83"/>
    </row>
    <row r="3" spans="2:5" ht="18">
      <c r="B3" s="157" t="s">
        <v>196</v>
      </c>
      <c r="C3" s="157"/>
      <c r="D3" s="157"/>
      <c r="E3" s="157"/>
    </row>
    <row r="4" spans="2:5" ht="18">
      <c r="B4" s="157" t="s">
        <v>189</v>
      </c>
      <c r="C4" s="157"/>
      <c r="D4" s="157"/>
      <c r="E4" s="157"/>
    </row>
    <row r="5" ht="9.75" customHeight="1"/>
    <row r="6" spans="3:5" ht="15">
      <c r="C6" s="86" t="s">
        <v>72</v>
      </c>
      <c r="D6" s="17"/>
      <c r="E6" s="87" t="s">
        <v>73</v>
      </c>
    </row>
    <row r="7" spans="3:5" ht="15">
      <c r="C7" s="86" t="s">
        <v>74</v>
      </c>
      <c r="D7" s="17"/>
      <c r="E7" s="87" t="s">
        <v>75</v>
      </c>
    </row>
    <row r="8" spans="3:5" ht="15">
      <c r="C8" s="86" t="s">
        <v>76</v>
      </c>
      <c r="D8" s="17"/>
      <c r="E8" s="87" t="s">
        <v>76</v>
      </c>
    </row>
    <row r="9" spans="3:5" ht="15">
      <c r="C9" s="88" t="s">
        <v>184</v>
      </c>
      <c r="D9" s="17"/>
      <c r="E9" s="82" t="s">
        <v>185</v>
      </c>
    </row>
    <row r="10" ht="12.75">
      <c r="B10" s="83" t="s">
        <v>77</v>
      </c>
    </row>
    <row r="11" spans="4:5" ht="9.75" customHeight="1">
      <c r="D11" s="89"/>
      <c r="E11" s="84"/>
    </row>
    <row r="12" spans="2:5" ht="12.75">
      <c r="B12" s="1" t="s">
        <v>78</v>
      </c>
      <c r="C12" s="84">
        <v>-3819956</v>
      </c>
      <c r="D12" s="89"/>
      <c r="E12" s="84">
        <v>-2578642</v>
      </c>
    </row>
    <row r="13" spans="3:5" ht="9.75" customHeight="1">
      <c r="C13" s="90"/>
      <c r="D13" s="89"/>
      <c r="E13" s="84"/>
    </row>
    <row r="14" spans="2:5" ht="12.75">
      <c r="B14" s="1" t="s">
        <v>79</v>
      </c>
      <c r="C14" s="90"/>
      <c r="D14" s="89"/>
      <c r="E14" s="84"/>
    </row>
    <row r="15" spans="2:5" ht="12.75" hidden="1">
      <c r="B15" s="1" t="s">
        <v>80</v>
      </c>
      <c r="C15" s="90">
        <v>0</v>
      </c>
      <c r="D15" s="89"/>
      <c r="E15" s="84"/>
    </row>
    <row r="16" spans="2:5" ht="12.75">
      <c r="B16" s="1" t="s">
        <v>81</v>
      </c>
      <c r="C16" s="84">
        <v>3674221.84</v>
      </c>
      <c r="D16" s="89"/>
      <c r="E16" s="84">
        <v>4052368</v>
      </c>
    </row>
    <row r="17" spans="2:5" ht="12.75" hidden="1">
      <c r="B17" s="1" t="s">
        <v>82</v>
      </c>
      <c r="C17" s="90">
        <v>0</v>
      </c>
      <c r="D17" s="89"/>
      <c r="E17" s="91">
        <v>0</v>
      </c>
    </row>
    <row r="18" spans="2:5" ht="12.75">
      <c r="B18" s="1" t="s">
        <v>212</v>
      </c>
      <c r="C18" s="84">
        <v>54286.78</v>
      </c>
      <c r="D18" s="89"/>
      <c r="E18" s="91">
        <v>0</v>
      </c>
    </row>
    <row r="19" spans="2:5" ht="12.75">
      <c r="B19" s="1" t="s">
        <v>83</v>
      </c>
      <c r="C19" s="90">
        <v>0</v>
      </c>
      <c r="D19" s="89"/>
      <c r="E19" s="91">
        <v>435278</v>
      </c>
    </row>
    <row r="20" spans="2:5" ht="12.75">
      <c r="B20" s="1" t="s">
        <v>84</v>
      </c>
      <c r="C20" s="90">
        <v>0</v>
      </c>
      <c r="D20" s="89"/>
      <c r="E20" s="91">
        <v>13711</v>
      </c>
    </row>
    <row r="21" spans="2:5" ht="12.75">
      <c r="B21" s="1" t="s">
        <v>202</v>
      </c>
      <c r="C21" s="90">
        <v>0</v>
      </c>
      <c r="D21" s="89"/>
      <c r="E21" s="91">
        <v>72284</v>
      </c>
    </row>
    <row r="22" spans="2:5" ht="12.75">
      <c r="B22" s="1" t="s">
        <v>203</v>
      </c>
      <c r="C22" s="90">
        <v>0</v>
      </c>
      <c r="D22" s="89"/>
      <c r="E22" s="91">
        <v>17263</v>
      </c>
    </row>
    <row r="23" spans="2:5" ht="12.75" hidden="1">
      <c r="B23" s="1" t="s">
        <v>85</v>
      </c>
      <c r="C23" s="90">
        <v>0</v>
      </c>
      <c r="D23" s="89"/>
      <c r="E23" s="91">
        <v>0</v>
      </c>
    </row>
    <row r="24" spans="2:5" ht="12.75">
      <c r="B24" s="1" t="s">
        <v>86</v>
      </c>
      <c r="C24" s="84">
        <v>95359.59</v>
      </c>
      <c r="D24" s="89"/>
      <c r="E24" s="91">
        <v>-10674</v>
      </c>
    </row>
    <row r="25" spans="2:5" ht="12.75" hidden="1">
      <c r="B25" s="1" t="s">
        <v>87</v>
      </c>
      <c r="C25" s="90">
        <v>0</v>
      </c>
      <c r="D25" s="89"/>
      <c r="E25" s="91">
        <v>0</v>
      </c>
    </row>
    <row r="26" spans="2:5" ht="12.75" hidden="1">
      <c r="B26" s="1" t="s">
        <v>88</v>
      </c>
      <c r="C26" s="90">
        <v>0</v>
      </c>
      <c r="D26" s="89"/>
      <c r="E26" s="91">
        <v>0</v>
      </c>
    </row>
    <row r="27" spans="2:5" ht="12.75">
      <c r="B27" s="1" t="s">
        <v>204</v>
      </c>
      <c r="C27" s="84">
        <v>-2139.1</v>
      </c>
      <c r="D27" s="89"/>
      <c r="E27" s="91">
        <v>-2909</v>
      </c>
    </row>
    <row r="28" spans="2:5" ht="12.75">
      <c r="B28" s="1" t="s">
        <v>89</v>
      </c>
      <c r="C28" s="92">
        <v>1602852.87</v>
      </c>
      <c r="D28" s="89"/>
      <c r="E28" s="92">
        <v>1529060</v>
      </c>
    </row>
    <row r="29" spans="3:5" ht="9.75" customHeight="1">
      <c r="C29" s="90"/>
      <c r="D29" s="89"/>
      <c r="E29" s="84"/>
    </row>
    <row r="30" spans="2:5" ht="12.75">
      <c r="B30" s="83" t="s">
        <v>90</v>
      </c>
      <c r="C30" s="84">
        <f>SUM(C12:C28)</f>
        <v>1604625.98</v>
      </c>
      <c r="D30" s="89"/>
      <c r="E30" s="84">
        <f>SUM(E12:E28)</f>
        <v>3527739</v>
      </c>
    </row>
    <row r="31" spans="3:5" ht="9.75" customHeight="1">
      <c r="C31" s="90"/>
      <c r="D31" s="89"/>
      <c r="E31" s="84"/>
    </row>
    <row r="32" spans="2:5" ht="12.75">
      <c r="B32" s="1" t="s">
        <v>91</v>
      </c>
      <c r="C32" s="84">
        <v>5119171.05</v>
      </c>
      <c r="D32" s="89"/>
      <c r="E32" s="84">
        <v>-2730255</v>
      </c>
    </row>
    <row r="33" spans="2:5" ht="12.75">
      <c r="B33" s="1" t="s">
        <v>92</v>
      </c>
      <c r="C33" s="84">
        <v>-1200291.06</v>
      </c>
      <c r="D33" s="89"/>
      <c r="E33" s="84">
        <v>-2139141</v>
      </c>
    </row>
    <row r="34" spans="2:5" ht="12.75">
      <c r="B34" s="1" t="s">
        <v>93</v>
      </c>
      <c r="C34" s="92">
        <v>-2286645</v>
      </c>
      <c r="D34" s="89"/>
      <c r="E34" s="92">
        <v>5720172</v>
      </c>
    </row>
    <row r="35" spans="2:5" ht="12.75">
      <c r="B35" s="83" t="s">
        <v>94</v>
      </c>
      <c r="C35" s="84">
        <f>SUM(C30:C34)</f>
        <v>3236860.969999999</v>
      </c>
      <c r="D35" s="89"/>
      <c r="E35" s="84">
        <f>SUM(E30:E34)</f>
        <v>4378515</v>
      </c>
    </row>
    <row r="36" spans="3:5" ht="9.75" customHeight="1">
      <c r="C36" s="90"/>
      <c r="D36" s="89"/>
      <c r="E36" s="84"/>
    </row>
    <row r="37" spans="2:5" ht="12.75">
      <c r="B37" s="1" t="s">
        <v>95</v>
      </c>
      <c r="C37" s="92">
        <v>-121362</v>
      </c>
      <c r="D37" s="89"/>
      <c r="E37" s="93">
        <v>-64324</v>
      </c>
    </row>
    <row r="38" spans="2:5" ht="12.75">
      <c r="B38" s="83" t="s">
        <v>96</v>
      </c>
      <c r="C38" s="84">
        <f>+C35+C37</f>
        <v>3115498.969999999</v>
      </c>
      <c r="D38" s="89"/>
      <c r="E38" s="84">
        <f>+E35+E37</f>
        <v>4314191</v>
      </c>
    </row>
    <row r="39" spans="3:5" ht="9.75" customHeight="1">
      <c r="C39" s="90"/>
      <c r="D39" s="89"/>
      <c r="E39" s="84"/>
    </row>
    <row r="40" spans="2:5" ht="12.75">
      <c r="B40" s="83" t="s">
        <v>97</v>
      </c>
      <c r="C40" s="90"/>
      <c r="D40" s="89"/>
      <c r="E40" s="84"/>
    </row>
    <row r="41" spans="3:5" ht="9.75" customHeight="1">
      <c r="C41" s="90"/>
      <c r="D41" s="89"/>
      <c r="E41" s="84"/>
    </row>
    <row r="42" spans="2:5" ht="15" customHeight="1">
      <c r="B42" s="1" t="s">
        <v>98</v>
      </c>
      <c r="C42" s="84">
        <v>0</v>
      </c>
      <c r="D42" s="89"/>
      <c r="E42" s="84">
        <v>-1142443</v>
      </c>
    </row>
    <row r="43" spans="2:5" ht="15" customHeight="1">
      <c r="B43" s="1" t="s">
        <v>99</v>
      </c>
      <c r="C43" s="84">
        <v>-374942.39</v>
      </c>
      <c r="D43" s="89"/>
      <c r="E43" s="84">
        <v>0</v>
      </c>
    </row>
    <row r="44" spans="2:5" ht="12.75" hidden="1">
      <c r="B44" s="1" t="s">
        <v>100</v>
      </c>
      <c r="C44" s="91">
        <v>0</v>
      </c>
      <c r="D44" s="89"/>
      <c r="E44" s="91">
        <v>0</v>
      </c>
    </row>
    <row r="45" spans="2:5" ht="12.75" hidden="1">
      <c r="B45" s="1" t="s">
        <v>101</v>
      </c>
      <c r="C45" s="91">
        <v>0</v>
      </c>
      <c r="D45" s="89"/>
      <c r="E45" s="91">
        <v>0</v>
      </c>
    </row>
    <row r="46" spans="2:5" ht="12.75" hidden="1">
      <c r="B46" s="1" t="s">
        <v>102</v>
      </c>
      <c r="C46" s="91">
        <v>0</v>
      </c>
      <c r="D46" s="89"/>
      <c r="E46" s="91">
        <v>0</v>
      </c>
    </row>
    <row r="47" spans="3:5" ht="9.75" customHeight="1">
      <c r="C47" s="94"/>
      <c r="D47" s="89"/>
      <c r="E47" s="84"/>
    </row>
    <row r="48" spans="2:5" ht="12.75">
      <c r="B48" s="1" t="s">
        <v>103</v>
      </c>
      <c r="C48" s="95">
        <f>SUM(C42:C46)</f>
        <v>-374942.39</v>
      </c>
      <c r="D48" s="89"/>
      <c r="E48" s="95">
        <f>+E42</f>
        <v>-1142443</v>
      </c>
    </row>
    <row r="49" spans="4:5" ht="9.75" customHeight="1">
      <c r="D49" s="89"/>
      <c r="E49" s="84"/>
    </row>
    <row r="50" spans="2:5" ht="12.75">
      <c r="B50" s="83" t="s">
        <v>104</v>
      </c>
      <c r="D50" s="89"/>
      <c r="E50" s="84"/>
    </row>
    <row r="51" spans="4:5" ht="9.75" customHeight="1">
      <c r="D51" s="89"/>
      <c r="E51" s="84"/>
    </row>
    <row r="52" spans="2:5" ht="15" customHeight="1" hidden="1">
      <c r="B52" s="1" t="s">
        <v>105</v>
      </c>
      <c r="C52" s="84">
        <v>0</v>
      </c>
      <c r="D52" s="89"/>
      <c r="E52" s="84">
        <v>0</v>
      </c>
    </row>
    <row r="53" spans="2:5" ht="15" customHeight="1">
      <c r="B53" s="1" t="s">
        <v>106</v>
      </c>
      <c r="C53" s="84">
        <v>-271598.63</v>
      </c>
      <c r="D53" s="89"/>
      <c r="E53" s="84">
        <v>1983028</v>
      </c>
    </row>
    <row r="54" spans="2:5" ht="12.75">
      <c r="B54" s="1" t="s">
        <v>107</v>
      </c>
      <c r="C54" s="84">
        <v>-355021.15</v>
      </c>
      <c r="D54" s="89"/>
      <c r="E54" s="84">
        <v>-331178</v>
      </c>
    </row>
    <row r="55" spans="2:5" ht="12.75" hidden="1">
      <c r="B55" s="1" t="s">
        <v>108</v>
      </c>
      <c r="D55" s="89"/>
      <c r="E55" s="84">
        <v>0</v>
      </c>
    </row>
    <row r="56" spans="2:5" ht="12.75">
      <c r="B56" s="1" t="s">
        <v>109</v>
      </c>
      <c r="C56" s="84">
        <v>-209879</v>
      </c>
      <c r="D56" s="89"/>
      <c r="E56" s="84">
        <v>-708059</v>
      </c>
    </row>
    <row r="57" spans="2:5" ht="12.75">
      <c r="B57" s="1" t="s">
        <v>205</v>
      </c>
      <c r="C57" s="84">
        <v>2139.1</v>
      </c>
      <c r="D57" s="89"/>
      <c r="E57" s="84">
        <v>2909</v>
      </c>
    </row>
    <row r="58" spans="2:5" ht="12.75">
      <c r="B58" s="1" t="s">
        <v>110</v>
      </c>
      <c r="C58" s="92">
        <v>-1602852.87</v>
      </c>
      <c r="D58" s="89"/>
      <c r="E58" s="84">
        <v>-1529060</v>
      </c>
    </row>
    <row r="59" spans="2:5" ht="12.75">
      <c r="B59" s="1" t="s">
        <v>111</v>
      </c>
      <c r="C59" s="95">
        <f>SUM(C52:C58)</f>
        <v>-2437212.5500000003</v>
      </c>
      <c r="D59" s="89"/>
      <c r="E59" s="95">
        <f>SUM(E52:E58)</f>
        <v>-582360</v>
      </c>
    </row>
    <row r="60" spans="4:5" ht="9.75" customHeight="1">
      <c r="D60" s="89"/>
      <c r="E60" s="84"/>
    </row>
    <row r="61" spans="2:5" ht="12.75">
      <c r="B61" s="83" t="s">
        <v>112</v>
      </c>
      <c r="C61" s="84">
        <f>+C38+C48+C59</f>
        <v>303344.0299999984</v>
      </c>
      <c r="D61" s="89"/>
      <c r="E61" s="84">
        <f>+E38+E48+E59</f>
        <v>2589388</v>
      </c>
    </row>
    <row r="62" spans="4:5" ht="9.75" customHeight="1">
      <c r="D62" s="89"/>
      <c r="E62" s="84"/>
    </row>
    <row r="63" spans="2:5" ht="12.75">
      <c r="B63" s="83" t="s">
        <v>113</v>
      </c>
      <c r="C63" s="84">
        <v>-5463173</v>
      </c>
      <c r="D63" s="89"/>
      <c r="E63" s="84">
        <v>-8052561</v>
      </c>
    </row>
    <row r="64" spans="2:5" ht="9.75" customHeight="1">
      <c r="B64" s="83"/>
      <c r="D64" s="89"/>
      <c r="E64" s="84"/>
    </row>
    <row r="65" spans="2:5" ht="13.5" thickBot="1">
      <c r="B65" s="83" t="s">
        <v>114</v>
      </c>
      <c r="C65" s="96">
        <f>+C61+C63</f>
        <v>-5159828.970000002</v>
      </c>
      <c r="D65" s="89"/>
      <c r="E65" s="96">
        <f>+E61+E63</f>
        <v>-5463173</v>
      </c>
    </row>
    <row r="66" spans="4:5" ht="13.5" thickTop="1">
      <c r="D66" s="89"/>
      <c r="E66" s="84"/>
    </row>
    <row r="67" spans="4:5" ht="9.75" customHeight="1">
      <c r="D67" s="89"/>
      <c r="E67" s="84"/>
    </row>
    <row r="68" spans="2:5" ht="12.75">
      <c r="B68" s="83" t="s">
        <v>115</v>
      </c>
      <c r="D68" s="89"/>
      <c r="E68" s="84"/>
    </row>
    <row r="69" spans="4:5" ht="9.75" customHeight="1">
      <c r="D69" s="89"/>
      <c r="E69" s="84"/>
    </row>
    <row r="70" spans="2:5" ht="12.75">
      <c r="B70" s="1" t="s">
        <v>116</v>
      </c>
      <c r="C70" s="84">
        <f>69979+215843</f>
        <v>285822</v>
      </c>
      <c r="D70" s="89"/>
      <c r="E70" s="84">
        <f>67840+112576</f>
        <v>180416</v>
      </c>
    </row>
    <row r="71" spans="2:5" ht="12.75">
      <c r="B71" s="1" t="s">
        <v>117</v>
      </c>
      <c r="C71" s="84">
        <v>-5445651.35</v>
      </c>
      <c r="D71" s="89"/>
      <c r="E71" s="84">
        <v>-5643589</v>
      </c>
    </row>
    <row r="72" spans="3:7" ht="13.5" thickBot="1">
      <c r="C72" s="96">
        <f>+C70+C71</f>
        <v>-5159829.35</v>
      </c>
      <c r="D72" s="89"/>
      <c r="E72" s="96">
        <f>+E70+E71</f>
        <v>-5463173</v>
      </c>
      <c r="G72" s="134">
        <f>+C65-C72</f>
        <v>0.37999999802559614</v>
      </c>
    </row>
    <row r="73" ht="9.75" customHeight="1" thickTop="1"/>
    <row r="74" ht="9.75" customHeight="1"/>
    <row r="75" spans="2:5" ht="12.75">
      <c r="B75" s="149" t="s">
        <v>206</v>
      </c>
      <c r="C75" s="149"/>
      <c r="D75" s="149"/>
      <c r="E75" s="149"/>
    </row>
    <row r="76" spans="2:5" ht="12.75">
      <c r="B76" s="149" t="s">
        <v>175</v>
      </c>
      <c r="C76" s="149"/>
      <c r="D76" s="149"/>
      <c r="E76" s="149"/>
    </row>
    <row r="81" ht="12.75">
      <c r="C81" s="84">
        <f>+C65-C72</f>
        <v>0.37999999802559614</v>
      </c>
    </row>
  </sheetData>
  <mergeCells count="5">
    <mergeCell ref="B76:E76"/>
    <mergeCell ref="B1:E1"/>
    <mergeCell ref="B3:E3"/>
    <mergeCell ref="B4:E4"/>
    <mergeCell ref="B75:E7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3" fitToWidth="1" horizontalDpi="600" verticalDpi="600" orientation="portrait" paperSize="9" scale="92" r:id="rId1"/>
  <headerFooter alignWithMargins="0">
    <oddFooter>&amp;L&amp;D&amp;F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tabSelected="1" workbookViewId="0" topLeftCell="A3">
      <selection activeCell="K15" sqref="K15"/>
    </sheetView>
  </sheetViews>
  <sheetFormatPr defaultColWidth="9.140625" defaultRowHeight="12.75"/>
  <cols>
    <col min="1" max="1" width="2.7109375" style="1" customWidth="1"/>
    <col min="2" max="2" width="25.00390625" style="1" customWidth="1"/>
    <col min="3" max="3" width="13.421875" style="1" customWidth="1"/>
    <col min="4" max="4" width="2.7109375" style="1" customWidth="1"/>
    <col min="5" max="5" width="13.8515625" style="1" customWidth="1"/>
    <col min="6" max="6" width="2.7109375" style="1" customWidth="1"/>
    <col min="7" max="7" width="13.421875" style="1" customWidth="1"/>
    <col min="8" max="8" width="2.7109375" style="1" customWidth="1"/>
    <col min="9" max="9" width="16.7109375" style="1" customWidth="1"/>
    <col min="10" max="10" width="2.7109375" style="1" customWidth="1"/>
    <col min="11" max="11" width="13.140625" style="1" customWidth="1"/>
    <col min="12" max="16384" width="9.140625" style="1" customWidth="1"/>
  </cols>
  <sheetData>
    <row r="2" ht="18">
      <c r="B2" s="25" t="s">
        <v>70</v>
      </c>
    </row>
    <row r="3" ht="15.75">
      <c r="B3" s="15" t="s">
        <v>190</v>
      </c>
    </row>
    <row r="4" ht="12.75">
      <c r="B4" s="83"/>
    </row>
    <row r="5" ht="12.75">
      <c r="B5" s="83"/>
    </row>
    <row r="6" ht="15.75">
      <c r="B6" s="15" t="s">
        <v>197</v>
      </c>
    </row>
    <row r="7" spans="3:11" ht="12.75">
      <c r="C7" s="97"/>
      <c r="D7" s="97"/>
      <c r="E7" s="97"/>
      <c r="F7" s="97"/>
      <c r="G7" s="97"/>
      <c r="H7" s="97"/>
      <c r="I7" s="97"/>
      <c r="J7" s="97"/>
      <c r="K7" s="97"/>
    </row>
    <row r="8" spans="3:11" ht="12.75">
      <c r="C8" s="97"/>
      <c r="D8" s="97"/>
      <c r="E8" s="97"/>
      <c r="F8" s="97"/>
      <c r="G8" s="97"/>
      <c r="H8" s="97"/>
      <c r="I8" s="97"/>
      <c r="J8" s="97"/>
      <c r="K8" s="97"/>
    </row>
    <row r="9" spans="3:11" ht="15">
      <c r="C9" s="100" t="s">
        <v>118</v>
      </c>
      <c r="D9" s="100"/>
      <c r="E9" s="100" t="s">
        <v>119</v>
      </c>
      <c r="F9" s="100"/>
      <c r="G9" s="100" t="s">
        <v>120</v>
      </c>
      <c r="H9" s="100"/>
      <c r="I9" s="100" t="s">
        <v>207</v>
      </c>
      <c r="J9" s="100"/>
      <c r="K9" s="100"/>
    </row>
    <row r="10" spans="3:11" ht="15">
      <c r="C10" s="100" t="s">
        <v>121</v>
      </c>
      <c r="D10" s="100"/>
      <c r="E10" s="100" t="s">
        <v>122</v>
      </c>
      <c r="F10" s="100"/>
      <c r="G10" s="100" t="s">
        <v>123</v>
      </c>
      <c r="H10" s="100"/>
      <c r="I10" s="100" t="s">
        <v>208</v>
      </c>
      <c r="J10" s="100"/>
      <c r="K10" s="100" t="s">
        <v>124</v>
      </c>
    </row>
    <row r="11" spans="3:11" ht="14.25">
      <c r="C11" s="98"/>
      <c r="D11" s="98"/>
      <c r="E11" s="98"/>
      <c r="F11" s="98"/>
      <c r="G11" s="98"/>
      <c r="H11" s="98"/>
      <c r="I11" s="98"/>
      <c r="J11" s="98"/>
      <c r="K11" s="98"/>
    </row>
    <row r="12" spans="2:11" ht="15">
      <c r="B12" s="83" t="s">
        <v>125</v>
      </c>
      <c r="C12" s="100" t="s">
        <v>126</v>
      </c>
      <c r="D12" s="100"/>
      <c r="E12" s="100" t="s">
        <v>126</v>
      </c>
      <c r="F12" s="100"/>
      <c r="G12" s="100" t="s">
        <v>126</v>
      </c>
      <c r="H12" s="100"/>
      <c r="I12" s="100" t="s">
        <v>126</v>
      </c>
      <c r="J12" s="100"/>
      <c r="K12" s="100" t="s">
        <v>126</v>
      </c>
    </row>
    <row r="14" spans="2:11" ht="12.75">
      <c r="B14" s="1" t="s">
        <v>176</v>
      </c>
      <c r="C14" s="85">
        <f>+C28</f>
        <v>43285000</v>
      </c>
      <c r="D14" s="85"/>
      <c r="E14" s="85">
        <f>+E28</f>
        <v>7400325</v>
      </c>
      <c r="G14" s="85">
        <f>+G28</f>
        <v>0</v>
      </c>
      <c r="I14" s="85">
        <f>+I28</f>
        <v>-32924496</v>
      </c>
      <c r="J14" s="85"/>
      <c r="K14" s="85">
        <f>+K28</f>
        <v>17760829</v>
      </c>
    </row>
    <row r="15" spans="2:13" s="5" customFormat="1" ht="12.75">
      <c r="B15" s="5" t="s">
        <v>127</v>
      </c>
      <c r="C15" s="18">
        <v>0</v>
      </c>
      <c r="D15" s="18"/>
      <c r="E15" s="18">
        <v>0</v>
      </c>
      <c r="F15" s="77"/>
      <c r="G15" s="40">
        <v>5573135</v>
      </c>
      <c r="H15" s="77"/>
      <c r="I15" s="40">
        <v>-3819526</v>
      </c>
      <c r="J15" s="40"/>
      <c r="K15" s="40">
        <f>+G15+I15</f>
        <v>1753609</v>
      </c>
      <c r="L15" s="5" t="s">
        <v>200</v>
      </c>
      <c r="M15" s="72" t="s">
        <v>200</v>
      </c>
    </row>
    <row r="16" spans="2:11" ht="12.75">
      <c r="B16" s="1" t="s">
        <v>128</v>
      </c>
      <c r="C16" s="18">
        <v>0</v>
      </c>
      <c r="D16" s="125"/>
      <c r="E16" s="18">
        <v>0</v>
      </c>
      <c r="F16" s="125"/>
      <c r="G16" s="18">
        <v>0</v>
      </c>
      <c r="H16" s="125"/>
      <c r="I16" s="18">
        <v>0</v>
      </c>
      <c r="K16" s="40">
        <f>SUM(C16:I16)</f>
        <v>0</v>
      </c>
    </row>
    <row r="17" spans="2:11" ht="12.75">
      <c r="B17" s="1" t="s">
        <v>129</v>
      </c>
      <c r="C17" s="18">
        <v>0</v>
      </c>
      <c r="D17" s="125"/>
      <c r="E17" s="18">
        <v>0</v>
      </c>
      <c r="F17" s="125"/>
      <c r="G17" s="18">
        <v>0</v>
      </c>
      <c r="H17" s="125"/>
      <c r="I17" s="18">
        <v>0</v>
      </c>
      <c r="K17" s="40">
        <f>SUM(C17:I17)</f>
        <v>0</v>
      </c>
    </row>
    <row r="18" spans="3:11" ht="12.75">
      <c r="C18" s="13"/>
      <c r="E18" s="13"/>
      <c r="G18" s="13"/>
      <c r="I18" s="13"/>
      <c r="K18" s="13"/>
    </row>
    <row r="19" spans="2:11" ht="9.75" customHeight="1">
      <c r="B19" s="160" t="s">
        <v>191</v>
      </c>
      <c r="C19" s="158">
        <f>SUM(C14:C17)</f>
        <v>43285000</v>
      </c>
      <c r="E19" s="158">
        <f>SUM(E14:E17)</f>
        <v>7400325</v>
      </c>
      <c r="G19" s="158">
        <f>SUM(G14:G17)</f>
        <v>5573135</v>
      </c>
      <c r="I19" s="158">
        <f>SUM(I14:I17)</f>
        <v>-36744022</v>
      </c>
      <c r="K19" s="158">
        <f>SUM(K14:K17)</f>
        <v>19514438</v>
      </c>
    </row>
    <row r="20" spans="2:11" ht="9.75" customHeight="1" thickBot="1">
      <c r="B20" s="160"/>
      <c r="C20" s="159"/>
      <c r="D20" s="85"/>
      <c r="E20" s="159"/>
      <c r="G20" s="159"/>
      <c r="I20" s="159"/>
      <c r="J20" s="85"/>
      <c r="K20" s="159"/>
    </row>
    <row r="21" ht="13.5" thickTop="1"/>
    <row r="23" spans="2:11" ht="12.75">
      <c r="B23" s="1" t="s">
        <v>192</v>
      </c>
      <c r="C23" s="85">
        <v>43285000</v>
      </c>
      <c r="E23" s="85">
        <v>7400325</v>
      </c>
      <c r="G23" s="85">
        <v>0</v>
      </c>
      <c r="I23" s="85">
        <v>-30367767</v>
      </c>
      <c r="K23" s="85">
        <f>+C23+E23+G23+I23</f>
        <v>20317558</v>
      </c>
    </row>
    <row r="24" spans="2:11" ht="12.75">
      <c r="B24" s="1" t="s">
        <v>127</v>
      </c>
      <c r="C24" s="124">
        <v>0</v>
      </c>
      <c r="D24" s="124"/>
      <c r="E24" s="124">
        <v>0</v>
      </c>
      <c r="F24" s="125"/>
      <c r="G24" s="125">
        <v>0</v>
      </c>
      <c r="I24" s="85">
        <v>-2556729</v>
      </c>
      <c r="K24" s="85">
        <f>+C24+E24+G24+I24</f>
        <v>-2556729</v>
      </c>
    </row>
    <row r="25" spans="2:11" ht="12.75">
      <c r="B25" s="1" t="s">
        <v>128</v>
      </c>
      <c r="C25" s="125">
        <v>0</v>
      </c>
      <c r="D25" s="125"/>
      <c r="E25" s="125">
        <v>0</v>
      </c>
      <c r="F25" s="125"/>
      <c r="G25" s="125">
        <v>0</v>
      </c>
      <c r="H25" s="125"/>
      <c r="I25" s="125">
        <v>0</v>
      </c>
      <c r="J25" s="125"/>
      <c r="K25" s="125">
        <v>0</v>
      </c>
    </row>
    <row r="26" spans="2:11" ht="12.75">
      <c r="B26" s="1" t="s">
        <v>129</v>
      </c>
      <c r="C26" s="125">
        <v>0</v>
      </c>
      <c r="D26" s="125"/>
      <c r="E26" s="125">
        <v>0</v>
      </c>
      <c r="F26" s="125"/>
      <c r="G26" s="125">
        <v>0</v>
      </c>
      <c r="H26" s="125"/>
      <c r="I26" s="125">
        <v>0</v>
      </c>
      <c r="J26" s="125"/>
      <c r="K26" s="125">
        <v>0</v>
      </c>
    </row>
    <row r="27" spans="3:11" ht="12.75">
      <c r="C27" s="13"/>
      <c r="E27" s="13"/>
      <c r="G27" s="13"/>
      <c r="I27" s="13"/>
      <c r="K27" s="13"/>
    </row>
    <row r="28" spans="2:11" ht="9.75" customHeight="1">
      <c r="B28" s="160" t="s">
        <v>193</v>
      </c>
      <c r="C28" s="158">
        <f>SUM(C23:C26)</f>
        <v>43285000</v>
      </c>
      <c r="E28" s="158">
        <f>SUM(E23:E26)</f>
        <v>7400325</v>
      </c>
      <c r="G28" s="158">
        <f>SUM(G23:G26)</f>
        <v>0</v>
      </c>
      <c r="H28" s="97"/>
      <c r="I28" s="158">
        <f>SUM(I23:I26)</f>
        <v>-32924496</v>
      </c>
      <c r="K28" s="158">
        <f>SUM(K23:K26)</f>
        <v>17760829</v>
      </c>
    </row>
    <row r="29" spans="2:11" ht="9.75" customHeight="1" thickBot="1">
      <c r="B29" s="160"/>
      <c r="C29" s="161"/>
      <c r="E29" s="161"/>
      <c r="G29" s="161"/>
      <c r="H29" s="97"/>
      <c r="I29" s="161"/>
      <c r="K29" s="161"/>
    </row>
    <row r="30" ht="13.5" thickTop="1"/>
    <row r="32" spans="2:11" ht="12.75">
      <c r="B32" s="149" t="s">
        <v>209</v>
      </c>
      <c r="C32" s="149"/>
      <c r="D32" s="149"/>
      <c r="E32" s="149"/>
      <c r="F32" s="149"/>
      <c r="G32" s="149"/>
      <c r="H32" s="149"/>
      <c r="I32" s="149"/>
      <c r="J32" s="149"/>
      <c r="K32" s="149"/>
    </row>
    <row r="33" spans="2:11" ht="12.75">
      <c r="B33" s="149" t="s">
        <v>175</v>
      </c>
      <c r="C33" s="149"/>
      <c r="D33" s="149"/>
      <c r="E33" s="149"/>
      <c r="F33" s="149"/>
      <c r="G33" s="149"/>
      <c r="H33" s="149"/>
      <c r="I33" s="149"/>
      <c r="J33" s="149"/>
      <c r="K33" s="149"/>
    </row>
  </sheetData>
  <mergeCells count="14">
    <mergeCell ref="B19:B20"/>
    <mergeCell ref="C19:C20"/>
    <mergeCell ref="E19:E20"/>
    <mergeCell ref="G19:G20"/>
    <mergeCell ref="B32:K32"/>
    <mergeCell ref="B33:K33"/>
    <mergeCell ref="I19:I20"/>
    <mergeCell ref="K19:K20"/>
    <mergeCell ref="B28:B29"/>
    <mergeCell ref="C28:C29"/>
    <mergeCell ref="E28:E29"/>
    <mergeCell ref="G28:G29"/>
    <mergeCell ref="I28:I29"/>
    <mergeCell ref="K28:K2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r:id="rId1"/>
  <headerFooter alignWithMargins="0">
    <oddFooter>&amp;L&amp;D&amp;F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1">
      <selection activeCell="I2" sqref="I2"/>
    </sheetView>
  </sheetViews>
  <sheetFormatPr defaultColWidth="9.140625" defaultRowHeight="12.75"/>
  <cols>
    <col min="1" max="2" width="5.7109375" style="1" customWidth="1"/>
    <col min="3" max="3" width="23.8515625" style="1" customWidth="1"/>
    <col min="4" max="9" width="15.7109375" style="1" customWidth="1"/>
    <col min="10" max="16384" width="9.140625" style="1" customWidth="1"/>
  </cols>
  <sheetData>
    <row r="2" spans="1:3" ht="15.75">
      <c r="A2" s="99">
        <v>1.08</v>
      </c>
      <c r="B2" s="100"/>
      <c r="C2" s="15" t="s">
        <v>130</v>
      </c>
    </row>
    <row r="5" spans="3:4" ht="15">
      <c r="C5" s="100" t="s">
        <v>131</v>
      </c>
      <c r="D5" s="20" t="s">
        <v>132</v>
      </c>
    </row>
    <row r="6" spans="4:9" ht="15">
      <c r="D6" s="166" t="s">
        <v>210</v>
      </c>
      <c r="E6" s="167"/>
      <c r="F6" s="167"/>
      <c r="G6" s="167"/>
      <c r="H6" s="167"/>
      <c r="I6" s="168"/>
    </row>
    <row r="7" spans="4:9" ht="14.25">
      <c r="D7" s="101" t="s">
        <v>133</v>
      </c>
      <c r="E7" s="101" t="s">
        <v>134</v>
      </c>
      <c r="F7" s="102" t="s">
        <v>135</v>
      </c>
      <c r="G7" s="101" t="s">
        <v>136</v>
      </c>
      <c r="H7" s="169" t="s">
        <v>137</v>
      </c>
      <c r="I7" s="169" t="s">
        <v>138</v>
      </c>
    </row>
    <row r="8" spans="4:9" ht="12.75">
      <c r="D8" s="103" t="s">
        <v>139</v>
      </c>
      <c r="E8" s="103" t="s">
        <v>140</v>
      </c>
      <c r="F8" s="104" t="s">
        <v>141</v>
      </c>
      <c r="G8" s="103" t="s">
        <v>142</v>
      </c>
      <c r="H8" s="170"/>
      <c r="I8" s="170"/>
    </row>
    <row r="9" spans="4:9" ht="14.25">
      <c r="D9" s="105" t="s">
        <v>177</v>
      </c>
      <c r="E9" s="105" t="s">
        <v>177</v>
      </c>
      <c r="F9" s="105" t="s">
        <v>177</v>
      </c>
      <c r="G9" s="105" t="s">
        <v>177</v>
      </c>
      <c r="H9" s="105" t="s">
        <v>177</v>
      </c>
      <c r="I9" s="126" t="s">
        <v>177</v>
      </c>
    </row>
    <row r="10" spans="3:9" ht="15">
      <c r="C10" s="106" t="s">
        <v>143</v>
      </c>
      <c r="D10" s="16"/>
      <c r="E10" s="16"/>
      <c r="F10" s="23"/>
      <c r="G10" s="16"/>
      <c r="H10" s="23"/>
      <c r="I10" s="23"/>
    </row>
    <row r="11" spans="3:9" ht="12.75">
      <c r="C11" s="10"/>
      <c r="D11" s="9"/>
      <c r="E11" s="9"/>
      <c r="F11" s="10"/>
      <c r="G11" s="9"/>
      <c r="H11" s="10"/>
      <c r="I11" s="10"/>
    </row>
    <row r="12" spans="3:9" ht="12.75">
      <c r="C12" s="10" t="s">
        <v>144</v>
      </c>
      <c r="D12" s="107">
        <v>10.39</v>
      </c>
      <c r="E12" s="107">
        <v>0</v>
      </c>
      <c r="F12" s="111">
        <v>2</v>
      </c>
      <c r="G12" s="107">
        <v>0</v>
      </c>
      <c r="H12" s="111">
        <v>0</v>
      </c>
      <c r="I12" s="111">
        <f>SUM(D12:H12)</f>
        <v>12.39</v>
      </c>
    </row>
    <row r="13" spans="3:9" ht="12.75">
      <c r="C13" s="10" t="s">
        <v>211</v>
      </c>
      <c r="D13" s="117">
        <v>0</v>
      </c>
      <c r="E13" s="117">
        <v>0</v>
      </c>
      <c r="F13" s="119">
        <v>0</v>
      </c>
      <c r="G13" s="117">
        <v>0</v>
      </c>
      <c r="H13" s="119">
        <v>0</v>
      </c>
      <c r="I13" s="119">
        <f>SUM(D13:H13)</f>
        <v>0</v>
      </c>
    </row>
    <row r="14" spans="3:9" ht="12.75">
      <c r="C14" s="10"/>
      <c r="D14" s="107"/>
      <c r="E14" s="107"/>
      <c r="F14" s="111"/>
      <c r="G14" s="107"/>
      <c r="H14" s="111"/>
      <c r="I14" s="111"/>
    </row>
    <row r="15" spans="3:9" ht="15">
      <c r="C15" s="110" t="s">
        <v>145</v>
      </c>
      <c r="D15" s="107"/>
      <c r="E15" s="107"/>
      <c r="F15" s="111"/>
      <c r="G15" s="107"/>
      <c r="H15" s="111"/>
      <c r="I15" s="111"/>
    </row>
    <row r="16" spans="3:9" ht="12.75">
      <c r="C16" s="10" t="s">
        <v>146</v>
      </c>
      <c r="D16" s="107">
        <f>+D20-D17</f>
        <v>0.27</v>
      </c>
      <c r="E16" s="107">
        <f>+E20-E17</f>
        <v>1.76</v>
      </c>
      <c r="F16" s="107">
        <f>+F20-F17</f>
        <v>0.48</v>
      </c>
      <c r="G16" s="107">
        <f>+G20-G17</f>
        <v>-0.03</v>
      </c>
      <c r="H16" s="111">
        <v>0</v>
      </c>
      <c r="I16" s="111">
        <f>SUM(D16:H16)</f>
        <v>2.4800000000000004</v>
      </c>
    </row>
    <row r="17" spans="3:9" ht="12.75">
      <c r="C17" s="10" t="s">
        <v>147</v>
      </c>
      <c r="D17" s="107">
        <v>-0.23</v>
      </c>
      <c r="E17" s="107">
        <v>-0.08</v>
      </c>
      <c r="F17" s="111">
        <v>-0.1</v>
      </c>
      <c r="G17" s="107">
        <v>0</v>
      </c>
      <c r="H17" s="111">
        <v>0</v>
      </c>
      <c r="I17" s="111">
        <f>SUM(D17:H17)</f>
        <v>-0.41000000000000003</v>
      </c>
    </row>
    <row r="18" spans="3:9" ht="12.75">
      <c r="C18" s="10" t="s">
        <v>148</v>
      </c>
      <c r="D18" s="117"/>
      <c r="E18" s="117"/>
      <c r="F18" s="119"/>
      <c r="G18" s="117"/>
      <c r="H18" s="119"/>
      <c r="I18" s="119"/>
    </row>
    <row r="19" spans="3:9" ht="12.75">
      <c r="C19" s="10"/>
      <c r="D19" s="107"/>
      <c r="E19" s="107"/>
      <c r="F19" s="111"/>
      <c r="G19" s="107"/>
      <c r="H19" s="111"/>
      <c r="I19" s="111"/>
    </row>
    <row r="20" spans="3:9" ht="12.75">
      <c r="C20" s="10" t="s">
        <v>149</v>
      </c>
      <c r="D20" s="107">
        <v>0.04</v>
      </c>
      <c r="E20" s="107">
        <v>1.68</v>
      </c>
      <c r="F20" s="111">
        <v>0.38</v>
      </c>
      <c r="G20" s="107">
        <v>-0.03</v>
      </c>
      <c r="H20" s="111">
        <v>0</v>
      </c>
      <c r="I20" s="111">
        <f>SUM(D20:H20)</f>
        <v>2.0700000000000003</v>
      </c>
    </row>
    <row r="21" spans="3:9" ht="12.75">
      <c r="C21" s="10"/>
      <c r="D21" s="107"/>
      <c r="E21" s="107"/>
      <c r="F21" s="111"/>
      <c r="G21" s="107"/>
      <c r="H21" s="111"/>
      <c r="I21" s="111"/>
    </row>
    <row r="22" spans="3:9" ht="12.75">
      <c r="C22" s="10" t="s">
        <v>150</v>
      </c>
      <c r="D22" s="107">
        <v>-0.01</v>
      </c>
      <c r="E22" s="127">
        <v>-0.46</v>
      </c>
      <c r="F22" s="111">
        <v>-0.09</v>
      </c>
      <c r="G22" s="107">
        <v>0</v>
      </c>
      <c r="H22" s="111">
        <v>0</v>
      </c>
      <c r="I22" s="111">
        <v>-0.59</v>
      </c>
    </row>
    <row r="23" spans="3:9" ht="9.75" customHeight="1">
      <c r="C23" s="10"/>
      <c r="D23" s="107"/>
      <c r="E23" s="127"/>
      <c r="F23" s="111"/>
      <c r="G23" s="107"/>
      <c r="H23" s="111"/>
      <c r="I23" s="111"/>
    </row>
    <row r="24" spans="3:9" ht="12.75">
      <c r="C24" s="10" t="s">
        <v>54</v>
      </c>
      <c r="D24" s="107">
        <v>0</v>
      </c>
      <c r="E24" s="127">
        <v>0.1</v>
      </c>
      <c r="F24" s="111">
        <v>0.03</v>
      </c>
      <c r="G24" s="107">
        <v>0</v>
      </c>
      <c r="H24" s="111">
        <v>0</v>
      </c>
      <c r="I24" s="111">
        <v>0.14</v>
      </c>
    </row>
    <row r="25" spans="3:9" ht="12.75">
      <c r="C25" s="10"/>
      <c r="D25" s="107"/>
      <c r="E25" s="107"/>
      <c r="F25" s="111"/>
      <c r="G25" s="107"/>
      <c r="H25" s="111"/>
      <c r="I25" s="111"/>
    </row>
    <row r="26" spans="3:9" ht="9.75" customHeight="1">
      <c r="C26" s="171" t="s">
        <v>151</v>
      </c>
      <c r="D26" s="164">
        <f aca="true" t="shared" si="0" ref="D26:I26">+D20+D22+D24</f>
        <v>0.03</v>
      </c>
      <c r="E26" s="164">
        <f t="shared" si="0"/>
        <v>1.32</v>
      </c>
      <c r="F26" s="164">
        <f t="shared" si="0"/>
        <v>0.32000000000000006</v>
      </c>
      <c r="G26" s="164">
        <f t="shared" si="0"/>
        <v>-0.03</v>
      </c>
      <c r="H26" s="164">
        <f t="shared" si="0"/>
        <v>0</v>
      </c>
      <c r="I26" s="164">
        <f t="shared" si="0"/>
        <v>1.6200000000000006</v>
      </c>
    </row>
    <row r="27" spans="3:9" ht="9.75" customHeight="1">
      <c r="C27" s="170"/>
      <c r="D27" s="165"/>
      <c r="E27" s="165"/>
      <c r="F27" s="165"/>
      <c r="G27" s="165"/>
      <c r="H27" s="165"/>
      <c r="I27" s="165"/>
    </row>
    <row r="28" spans="3:9" ht="12.75">
      <c r="C28" s="16"/>
      <c r="D28" s="128"/>
      <c r="E28" s="129"/>
      <c r="F28" s="128"/>
      <c r="G28" s="129"/>
      <c r="H28" s="128"/>
      <c r="I28" s="128"/>
    </row>
    <row r="29" spans="3:9" ht="12.75">
      <c r="C29" s="9"/>
      <c r="D29" s="111"/>
      <c r="E29" s="107"/>
      <c r="F29" s="111"/>
      <c r="G29" s="107"/>
      <c r="H29" s="111"/>
      <c r="I29" s="111"/>
    </row>
    <row r="30" spans="3:9" ht="15">
      <c r="C30" s="112" t="s">
        <v>152</v>
      </c>
      <c r="D30" s="111"/>
      <c r="E30" s="107"/>
      <c r="F30" s="111"/>
      <c r="G30" s="107"/>
      <c r="H30" s="111"/>
      <c r="I30" s="111"/>
    </row>
    <row r="31" spans="3:9" ht="15">
      <c r="C31" s="112" t="s">
        <v>153</v>
      </c>
      <c r="D31" s="111"/>
      <c r="E31" s="107"/>
      <c r="F31" s="111"/>
      <c r="G31" s="107"/>
      <c r="H31" s="111"/>
      <c r="I31" s="111"/>
    </row>
    <row r="32" spans="3:9" ht="12.75">
      <c r="C32" s="9" t="s">
        <v>154</v>
      </c>
      <c r="D32" s="111">
        <v>29.86</v>
      </c>
      <c r="E32" s="107">
        <v>10.95</v>
      </c>
      <c r="F32" s="111">
        <v>15.3</v>
      </c>
      <c r="G32" s="107">
        <v>5.47</v>
      </c>
      <c r="H32" s="111">
        <v>-6.1</v>
      </c>
      <c r="I32" s="111">
        <f>SUM(D32:H32)</f>
        <v>55.48</v>
      </c>
    </row>
    <row r="33" spans="3:9" ht="12.75">
      <c r="C33" s="9" t="s">
        <v>155</v>
      </c>
      <c r="D33" s="111">
        <v>-17.47</v>
      </c>
      <c r="E33" s="107">
        <v>-35.2</v>
      </c>
      <c r="F33" s="111">
        <v>-10.42</v>
      </c>
      <c r="G33" s="107">
        <v>-5.76</v>
      </c>
      <c r="H33" s="111">
        <v>32.87</v>
      </c>
      <c r="I33" s="111">
        <f>SUM(D33:H33)</f>
        <v>-35.98000000000001</v>
      </c>
    </row>
    <row r="34" spans="3:9" ht="12.75">
      <c r="C34" s="9" t="s">
        <v>156</v>
      </c>
      <c r="D34" s="164">
        <f aca="true" t="shared" si="1" ref="D34:I34">+D32+D33</f>
        <v>12.39</v>
      </c>
      <c r="E34" s="164">
        <f t="shared" si="1"/>
        <v>-24.250000000000004</v>
      </c>
      <c r="F34" s="164">
        <f t="shared" si="1"/>
        <v>4.880000000000001</v>
      </c>
      <c r="G34" s="164">
        <f t="shared" si="1"/>
        <v>-0.29000000000000004</v>
      </c>
      <c r="H34" s="164">
        <f t="shared" si="1"/>
        <v>26.769999999999996</v>
      </c>
      <c r="I34" s="164">
        <f t="shared" si="1"/>
        <v>19.499999999999986</v>
      </c>
    </row>
    <row r="35" spans="3:9" ht="12.75">
      <c r="C35" s="9" t="s">
        <v>157</v>
      </c>
      <c r="D35" s="165"/>
      <c r="E35" s="165"/>
      <c r="F35" s="165"/>
      <c r="G35" s="165"/>
      <c r="H35" s="165"/>
      <c r="I35" s="165"/>
    </row>
    <row r="36" spans="3:9" ht="12.75">
      <c r="C36" s="9"/>
      <c r="D36" s="111"/>
      <c r="E36" s="107"/>
      <c r="F36" s="111"/>
      <c r="G36" s="107"/>
      <c r="H36" s="111"/>
      <c r="I36" s="111"/>
    </row>
    <row r="37" spans="3:9" ht="12.75">
      <c r="C37" s="9" t="s">
        <v>158</v>
      </c>
      <c r="D37" s="111">
        <v>0.01</v>
      </c>
      <c r="E37" s="107">
        <v>0</v>
      </c>
      <c r="F37" s="107">
        <v>0.02</v>
      </c>
      <c r="G37" s="107">
        <v>0</v>
      </c>
      <c r="H37" s="111">
        <v>0</v>
      </c>
      <c r="I37" s="111">
        <f>SUM(D37:H37)</f>
        <v>0.03</v>
      </c>
    </row>
    <row r="38" spans="3:9" ht="12.75">
      <c r="C38" s="9" t="s">
        <v>159</v>
      </c>
      <c r="D38" s="111">
        <v>0.12</v>
      </c>
      <c r="E38" s="107">
        <v>0.37</v>
      </c>
      <c r="F38" s="111">
        <v>0.45</v>
      </c>
      <c r="G38" s="107">
        <v>0.01</v>
      </c>
      <c r="H38" s="111">
        <v>0</v>
      </c>
      <c r="I38" s="111">
        <v>0.94</v>
      </c>
    </row>
    <row r="39" spans="3:9" ht="12.75">
      <c r="C39" s="9" t="s">
        <v>160</v>
      </c>
      <c r="D39" s="111"/>
      <c r="E39" s="107"/>
      <c r="F39" s="111"/>
      <c r="G39" s="107"/>
      <c r="H39" s="111"/>
      <c r="I39" s="111"/>
    </row>
    <row r="40" spans="3:9" ht="12.75">
      <c r="C40" s="9" t="s">
        <v>161</v>
      </c>
      <c r="D40" s="111">
        <v>0</v>
      </c>
      <c r="E40" s="107">
        <v>0</v>
      </c>
      <c r="F40" s="111">
        <v>0</v>
      </c>
      <c r="G40" s="107">
        <v>0</v>
      </c>
      <c r="H40" s="111">
        <v>0</v>
      </c>
      <c r="I40" s="111">
        <v>0</v>
      </c>
    </row>
    <row r="41" spans="3:9" ht="12.75">
      <c r="C41" s="12"/>
      <c r="D41" s="119"/>
      <c r="E41" s="117"/>
      <c r="F41" s="119"/>
      <c r="G41" s="117"/>
      <c r="H41" s="119"/>
      <c r="I41" s="119"/>
    </row>
    <row r="44" spans="3:4" ht="15">
      <c r="C44" s="100" t="s">
        <v>162</v>
      </c>
      <c r="D44" s="20" t="s">
        <v>163</v>
      </c>
    </row>
    <row r="45" spans="4:9" ht="15">
      <c r="D45" s="166" t="s">
        <v>210</v>
      </c>
      <c r="E45" s="167"/>
      <c r="F45" s="167"/>
      <c r="G45" s="167"/>
      <c r="H45" s="167"/>
      <c r="I45" s="168"/>
    </row>
    <row r="46" spans="4:9" ht="14.25">
      <c r="D46" s="101" t="s">
        <v>133</v>
      </c>
      <c r="E46" s="102" t="s">
        <v>164</v>
      </c>
      <c r="F46" s="113" t="s">
        <v>135</v>
      </c>
      <c r="G46" s="102" t="s">
        <v>136</v>
      </c>
      <c r="H46" s="169" t="s">
        <v>137</v>
      </c>
      <c r="I46" s="169" t="s">
        <v>138</v>
      </c>
    </row>
    <row r="47" spans="4:9" ht="12.75">
      <c r="D47" s="114" t="s">
        <v>139</v>
      </c>
      <c r="E47" s="115" t="s">
        <v>140</v>
      </c>
      <c r="F47" s="116" t="s">
        <v>141</v>
      </c>
      <c r="G47" s="115" t="s">
        <v>142</v>
      </c>
      <c r="H47" s="170"/>
      <c r="I47" s="170"/>
    </row>
    <row r="48" spans="4:9" ht="14.25">
      <c r="D48" s="105" t="s">
        <v>177</v>
      </c>
      <c r="E48" s="105" t="s">
        <v>177</v>
      </c>
      <c r="F48" s="105" t="s">
        <v>177</v>
      </c>
      <c r="G48" s="105" t="s">
        <v>177</v>
      </c>
      <c r="H48" s="105" t="s">
        <v>177</v>
      </c>
      <c r="I48" s="105" t="s">
        <v>177</v>
      </c>
    </row>
    <row r="49" spans="3:9" ht="15">
      <c r="C49" s="106" t="s">
        <v>143</v>
      </c>
      <c r="D49" s="16"/>
      <c r="E49" s="23"/>
      <c r="F49" s="2"/>
      <c r="G49" s="23"/>
      <c r="H49" s="3"/>
      <c r="I49" s="23"/>
    </row>
    <row r="50" spans="3:9" ht="12.75">
      <c r="C50" s="10"/>
      <c r="D50" s="9"/>
      <c r="E50" s="10"/>
      <c r="F50" s="5"/>
      <c r="G50" s="10"/>
      <c r="H50" s="6"/>
      <c r="I50" s="10"/>
    </row>
    <row r="51" spans="3:9" ht="12.75">
      <c r="C51" s="10" t="s">
        <v>165</v>
      </c>
      <c r="D51" s="107">
        <f>4.17+0.48</f>
        <v>4.65</v>
      </c>
      <c r="E51" s="130">
        <v>0</v>
      </c>
      <c r="F51" s="18">
        <v>0.97</v>
      </c>
      <c r="G51" s="130">
        <v>0</v>
      </c>
      <c r="H51" s="130">
        <v>0</v>
      </c>
      <c r="I51" s="111">
        <f>SUM(D51:H51)</f>
        <v>5.62</v>
      </c>
    </row>
    <row r="52" spans="3:9" ht="12.75">
      <c r="C52" s="10" t="s">
        <v>166</v>
      </c>
      <c r="D52" s="107">
        <v>0.44</v>
      </c>
      <c r="E52" s="130">
        <v>0</v>
      </c>
      <c r="F52" s="18">
        <v>0</v>
      </c>
      <c r="G52" s="130">
        <v>0</v>
      </c>
      <c r="H52" s="130">
        <v>0</v>
      </c>
      <c r="I52" s="111">
        <f aca="true" t="shared" si="2" ref="I52:I62">SUM(D52:H52)</f>
        <v>0.44</v>
      </c>
    </row>
    <row r="53" spans="3:9" ht="12.75">
      <c r="C53" s="10" t="s">
        <v>167</v>
      </c>
      <c r="D53" s="109">
        <v>0.15</v>
      </c>
      <c r="E53" s="130">
        <v>0</v>
      </c>
      <c r="F53" s="18">
        <v>0</v>
      </c>
      <c r="G53" s="130">
        <v>0</v>
      </c>
      <c r="H53" s="130">
        <v>0</v>
      </c>
      <c r="I53" s="111">
        <f t="shared" si="2"/>
        <v>0.15</v>
      </c>
    </row>
    <row r="54" spans="3:9" ht="12.75">
      <c r="C54" s="10" t="s">
        <v>168</v>
      </c>
      <c r="D54" s="107">
        <v>0</v>
      </c>
      <c r="E54" s="130">
        <v>0</v>
      </c>
      <c r="F54" s="18">
        <v>0</v>
      </c>
      <c r="G54" s="130">
        <v>0</v>
      </c>
      <c r="H54" s="130">
        <v>0</v>
      </c>
      <c r="I54" s="111">
        <f t="shared" si="2"/>
        <v>0</v>
      </c>
    </row>
    <row r="55" spans="3:9" ht="12.75">
      <c r="C55" s="10" t="s">
        <v>169</v>
      </c>
      <c r="D55" s="109">
        <v>0.06</v>
      </c>
      <c r="E55" s="130">
        <v>0</v>
      </c>
      <c r="F55" s="18">
        <v>0</v>
      </c>
      <c r="G55" s="130">
        <v>0</v>
      </c>
      <c r="H55" s="130">
        <v>0</v>
      </c>
      <c r="I55" s="111">
        <f t="shared" si="2"/>
        <v>0.06</v>
      </c>
    </row>
    <row r="56" spans="3:9" ht="12.75">
      <c r="C56" s="10" t="s">
        <v>170</v>
      </c>
      <c r="D56" s="107">
        <v>0</v>
      </c>
      <c r="E56" s="130">
        <v>0</v>
      </c>
      <c r="F56" s="18">
        <v>0</v>
      </c>
      <c r="G56" s="130">
        <v>0</v>
      </c>
      <c r="H56" s="130">
        <v>0</v>
      </c>
      <c r="I56" s="111">
        <f t="shared" si="2"/>
        <v>0</v>
      </c>
    </row>
    <row r="57" spans="3:9" ht="12.75">
      <c r="C57" s="10" t="s">
        <v>171</v>
      </c>
      <c r="D57" s="107">
        <v>0.07</v>
      </c>
      <c r="E57" s="130">
        <v>0</v>
      </c>
      <c r="F57" s="18">
        <v>1.03</v>
      </c>
      <c r="G57" s="130">
        <v>0</v>
      </c>
      <c r="H57" s="130">
        <v>0</v>
      </c>
      <c r="I57" s="111">
        <f t="shared" si="2"/>
        <v>1.1</v>
      </c>
    </row>
    <row r="58" spans="3:9" ht="12.75">
      <c r="C58" s="10" t="s">
        <v>180</v>
      </c>
      <c r="D58" s="107">
        <v>0</v>
      </c>
      <c r="E58" s="130">
        <v>0</v>
      </c>
      <c r="F58" s="18">
        <v>0</v>
      </c>
      <c r="G58" s="130">
        <v>0</v>
      </c>
      <c r="H58" s="130">
        <v>0</v>
      </c>
      <c r="I58" s="111">
        <f t="shared" si="2"/>
        <v>0</v>
      </c>
    </row>
    <row r="59" spans="3:9" ht="12.75">
      <c r="C59" s="10" t="s">
        <v>172</v>
      </c>
      <c r="D59" s="107">
        <v>3.99</v>
      </c>
      <c r="E59" s="130">
        <v>0</v>
      </c>
      <c r="F59" s="18">
        <v>0</v>
      </c>
      <c r="G59" s="130">
        <v>0</v>
      </c>
      <c r="H59" s="130">
        <v>0</v>
      </c>
      <c r="I59" s="111">
        <f t="shared" si="2"/>
        <v>3.99</v>
      </c>
    </row>
    <row r="60" spans="3:9" ht="12.75">
      <c r="C60" s="10" t="s">
        <v>173</v>
      </c>
      <c r="D60" s="108">
        <v>0.89</v>
      </c>
      <c r="E60" s="130">
        <v>0</v>
      </c>
      <c r="F60" s="18">
        <v>0</v>
      </c>
      <c r="G60" s="130">
        <v>0</v>
      </c>
      <c r="H60" s="130">
        <v>0</v>
      </c>
      <c r="I60" s="111">
        <f t="shared" si="2"/>
        <v>0.89</v>
      </c>
    </row>
    <row r="61" spans="3:9" ht="12.75">
      <c r="C61" s="10" t="s">
        <v>181</v>
      </c>
      <c r="D61" s="107">
        <v>0</v>
      </c>
      <c r="E61" s="130">
        <v>0</v>
      </c>
      <c r="F61" s="18">
        <v>0</v>
      </c>
      <c r="G61" s="130">
        <v>0</v>
      </c>
      <c r="H61" s="130">
        <v>0</v>
      </c>
      <c r="I61" s="111">
        <f t="shared" si="2"/>
        <v>0</v>
      </c>
    </row>
    <row r="62" spans="3:9" ht="12.75">
      <c r="C62" s="24" t="s">
        <v>174</v>
      </c>
      <c r="D62" s="117">
        <v>0.14</v>
      </c>
      <c r="E62" s="130">
        <v>0</v>
      </c>
      <c r="F62" s="131">
        <v>0</v>
      </c>
      <c r="G62" s="130">
        <v>0</v>
      </c>
      <c r="H62" s="130">
        <v>0</v>
      </c>
      <c r="I62" s="111">
        <f t="shared" si="2"/>
        <v>0.14</v>
      </c>
    </row>
    <row r="63" spans="4:9" ht="9.75" customHeight="1">
      <c r="D63" s="162">
        <f aca="true" t="shared" si="3" ref="D63:I63">SUM(D51:D62)</f>
        <v>10.390000000000002</v>
      </c>
      <c r="E63" s="162">
        <f t="shared" si="3"/>
        <v>0</v>
      </c>
      <c r="F63" s="162">
        <f t="shared" si="3"/>
        <v>2</v>
      </c>
      <c r="G63" s="162">
        <f t="shared" si="3"/>
        <v>0</v>
      </c>
      <c r="H63" s="162">
        <f t="shared" si="3"/>
        <v>0</v>
      </c>
      <c r="I63" s="164">
        <f t="shared" si="3"/>
        <v>12.390000000000002</v>
      </c>
    </row>
    <row r="64" spans="4:9" ht="9.75" customHeight="1">
      <c r="D64" s="163"/>
      <c r="E64" s="163"/>
      <c r="F64" s="163"/>
      <c r="G64" s="163"/>
      <c r="H64" s="163"/>
      <c r="I64" s="165"/>
    </row>
  </sheetData>
  <mergeCells count="25">
    <mergeCell ref="D6:I6"/>
    <mergeCell ref="H7:H8"/>
    <mergeCell ref="I7:I8"/>
    <mergeCell ref="C26:C27"/>
    <mergeCell ref="D26:D27"/>
    <mergeCell ref="E26:E27"/>
    <mergeCell ref="F26:F27"/>
    <mergeCell ref="G26:G27"/>
    <mergeCell ref="H26:H27"/>
    <mergeCell ref="I26:I27"/>
    <mergeCell ref="H34:H35"/>
    <mergeCell ref="I34:I35"/>
    <mergeCell ref="D45:I45"/>
    <mergeCell ref="H46:H47"/>
    <mergeCell ref="I46:I47"/>
    <mergeCell ref="D34:D35"/>
    <mergeCell ref="E34:E35"/>
    <mergeCell ref="F34:F35"/>
    <mergeCell ref="G34:G35"/>
    <mergeCell ref="H63:H64"/>
    <mergeCell ref="I63:I64"/>
    <mergeCell ref="D63:D64"/>
    <mergeCell ref="E63:E64"/>
    <mergeCell ref="F63:F64"/>
    <mergeCell ref="G63:G64"/>
  </mergeCells>
  <printOptions horizontalCentered="1"/>
  <pageMargins left="0.393700787401575" right="0.393700787401575" top="0.78740157480315" bottom="0.393700787401575" header="0.511811023622047" footer="0.511811023622047"/>
  <pageSetup horizontalDpi="600" verticalDpi="600" orientation="portrait" paperSize="9" scale="65" r:id="rId1"/>
  <headerFooter alignWithMargins="0">
    <oddFooter>&amp;L&amp;D&amp;F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user</cp:lastModifiedBy>
  <cp:lastPrinted>2006-10-18T06:47:34Z</cp:lastPrinted>
  <dcterms:created xsi:type="dcterms:W3CDTF">2001-12-28T02:18:49Z</dcterms:created>
  <dcterms:modified xsi:type="dcterms:W3CDTF">2006-10-31T06:27:11Z</dcterms:modified>
  <cp:category/>
  <cp:version/>
  <cp:contentType/>
  <cp:contentStatus/>
</cp:coreProperties>
</file>